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1.1\環境立県推進課\立県共通\☆R４環境立県推進課\☆R4環境活動推進班\25 県庁率先行動（燃料設備電化、再エネ導入、PPA）\02_再エネ導入（PPA）\■算定様式\公募用（マスキング後）PW：kumamotorikken\"/>
    </mc:Choice>
  </mc:AlternateContent>
  <workbookProtection workbookPassword="8178" lockStructure="1"/>
  <bookViews>
    <workbookView xWindow="0" yWindow="0" windowWidth="19200" windowHeight="7070"/>
  </bookViews>
  <sheets>
    <sheet name="蓄電池なし" sheetId="4" r:id="rId1"/>
    <sheet name="蓄電池あり" sheetId="2" r:id="rId2"/>
  </sheets>
  <definedNames>
    <definedName name="_xlnm.Print_Area" localSheetId="1">蓄電池あり!$B$2:$T$33</definedName>
    <definedName name="_xlnm.Print_Area" localSheetId="0">蓄電池なし!$B$2:$T$33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8" i="4" l="1"/>
  <c r="S26" i="4"/>
  <c r="S24" i="4"/>
  <c r="M24" i="4"/>
  <c r="M26" i="4" s="1"/>
  <c r="G24" i="4"/>
  <c r="G26" i="4" s="1"/>
  <c r="S21" i="4"/>
  <c r="S23" i="4" s="1"/>
  <c r="M21" i="4"/>
  <c r="M23" i="4" s="1"/>
  <c r="G21" i="4"/>
  <c r="G23" i="4" s="1"/>
  <c r="S20" i="4"/>
  <c r="M20" i="4"/>
  <c r="G20" i="4"/>
  <c r="S13" i="4"/>
  <c r="M13" i="4"/>
  <c r="S12" i="4"/>
  <c r="M12" i="4"/>
  <c r="G12" i="4"/>
  <c r="G13" i="4" s="1"/>
  <c r="G21" i="2"/>
  <c r="G23" i="2" s="1"/>
  <c r="S26" i="2"/>
  <c r="M23" i="2"/>
  <c r="S28" i="2"/>
  <c r="S12" i="2"/>
  <c r="M28" i="2"/>
  <c r="M12" i="2"/>
  <c r="G12" i="2"/>
  <c r="S29" i="4" l="1"/>
  <c r="S32" i="4" s="1"/>
  <c r="G28" i="4"/>
  <c r="G29" i="4" s="1"/>
  <c r="G32" i="4" s="1"/>
  <c r="M28" i="4"/>
  <c r="M29" i="4" s="1"/>
  <c r="M32" i="4" s="1"/>
  <c r="S21" i="2"/>
  <c r="M21" i="2"/>
  <c r="M3" i="4" l="1"/>
  <c r="S20" i="2"/>
  <c r="M20" i="2"/>
  <c r="G20" i="2"/>
  <c r="S24" i="2"/>
  <c r="M24" i="2"/>
  <c r="G24" i="2"/>
  <c r="G28" i="2" s="1"/>
  <c r="S23" i="2"/>
  <c r="S13" i="2"/>
  <c r="M13" i="2"/>
  <c r="G13" i="2"/>
  <c r="M26" i="2" l="1"/>
  <c r="M29" i="2" s="1"/>
  <c r="G26" i="2"/>
  <c r="S29" i="2" l="1"/>
  <c r="S32" i="2" s="1"/>
  <c r="G29" i="2"/>
  <c r="G32" i="2" s="1"/>
  <c r="M32" i="2"/>
  <c r="M3" i="2" l="1"/>
</calcChain>
</file>

<file path=xl/sharedStrings.xml><?xml version="1.0" encoding="utf-8"?>
<sst xmlns="http://schemas.openxmlformats.org/spreadsheetml/2006/main" count="348" uniqueCount="49">
  <si>
    <t>再エネ賦課金</t>
    <rPh sb="0" eb="1">
      <t>サイ</t>
    </rPh>
    <rPh sb="3" eb="6">
      <t>フカキン</t>
    </rPh>
    <phoneticPr fontId="1"/>
  </si>
  <si>
    <t>契約電力</t>
    <rPh sb="0" eb="2">
      <t>ケイヤク</t>
    </rPh>
    <rPh sb="2" eb="4">
      <t>デンリョク</t>
    </rPh>
    <phoneticPr fontId="1"/>
  </si>
  <si>
    <t>【PPA導入前】</t>
    <rPh sb="4" eb="7">
      <t>ドウニュウマエ</t>
    </rPh>
    <phoneticPr fontId="1"/>
  </si>
  <si>
    <t>【PPA導入後】</t>
    <rPh sb="4" eb="7">
      <t>ドウニュウゴ</t>
    </rPh>
    <phoneticPr fontId="1"/>
  </si>
  <si>
    <t>購入電力量</t>
    <rPh sb="0" eb="5">
      <t>コウニュウデンリョクリョウ</t>
    </rPh>
    <phoneticPr fontId="1"/>
  </si>
  <si>
    <t>①</t>
    <phoneticPr fontId="1"/>
  </si>
  <si>
    <t>②</t>
    <phoneticPr fontId="1"/>
  </si>
  <si>
    <t>PPA料金</t>
    <rPh sb="3" eb="5">
      <t>リョウキン</t>
    </rPh>
    <phoneticPr fontId="1"/>
  </si>
  <si>
    <t>基本料金</t>
    <rPh sb="0" eb="2">
      <t>キホン</t>
    </rPh>
    <rPh sb="2" eb="4">
      <t>リョウキン</t>
    </rPh>
    <phoneticPr fontId="1"/>
  </si>
  <si>
    <t>③</t>
    <phoneticPr fontId="1"/>
  </si>
  <si>
    <t>④</t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</si>
  <si>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</si>
  <si>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契約電力</t>
    <rPh sb="0" eb="4">
      <t>ケイヤクデンリョク</t>
    </rPh>
    <phoneticPr fontId="1"/>
  </si>
  <si>
    <t>購入電力量</t>
    <rPh sb="0" eb="2">
      <t>コウニュウ</t>
    </rPh>
    <rPh sb="2" eb="4">
      <t>デンリョク</t>
    </rPh>
    <rPh sb="4" eb="5">
      <t>リョウ</t>
    </rPh>
    <phoneticPr fontId="1"/>
  </si>
  <si>
    <t>落札額</t>
    <rPh sb="0" eb="3">
      <t>ラクサツガク</t>
    </rPh>
    <phoneticPr fontId="1"/>
  </si>
  <si>
    <t>PPA</t>
    <phoneticPr fontId="1"/>
  </si>
  <si>
    <t>系統電力</t>
    <rPh sb="0" eb="4">
      <t>ケイトウデンリョク</t>
    </rPh>
    <phoneticPr fontId="1"/>
  </si>
  <si>
    <t>系統電力</t>
    <rPh sb="0" eb="2">
      <t>ケイトウ</t>
    </rPh>
    <rPh sb="2" eb="4">
      <t>デンリョク</t>
    </rPh>
    <phoneticPr fontId="1"/>
  </si>
  <si>
    <t>【PPA導入前後比較】</t>
    <rPh sb="4" eb="10">
      <t>ドウニュウゼンゴヒカク</t>
    </rPh>
    <phoneticPr fontId="1"/>
  </si>
  <si>
    <t>⑥</t>
    <phoneticPr fontId="1"/>
  </si>
  <si>
    <t>再エネ賦課金単価</t>
    <rPh sb="0" eb="1">
      <t>サイ</t>
    </rPh>
    <rPh sb="3" eb="6">
      <t>フカキン</t>
    </rPh>
    <rPh sb="6" eb="8">
      <t>タンカ</t>
    </rPh>
    <phoneticPr fontId="1"/>
  </si>
  <si>
    <t>kW</t>
    <phoneticPr fontId="1"/>
  </si>
  <si>
    <t>kWh</t>
  </si>
  <si>
    <t>kWh</t>
    <phoneticPr fontId="1"/>
  </si>
  <si>
    <t>千円</t>
    <rPh sb="0" eb="2">
      <t>センエン</t>
    </rPh>
    <phoneticPr fontId="1"/>
  </si>
  <si>
    <t>円/kWh</t>
    <rPh sb="0" eb="1">
      <t>エン</t>
    </rPh>
    <phoneticPr fontId="1"/>
  </si>
  <si>
    <t>円/kW</t>
    <rPh sb="0" eb="1">
      <t>エン</t>
    </rPh>
    <phoneticPr fontId="1"/>
  </si>
  <si>
    <t>⑤</t>
    <phoneticPr fontId="1"/>
  </si>
  <si>
    <t>八代総合庁舎</t>
    <rPh sb="0" eb="2">
      <t>ヤツシロ</t>
    </rPh>
    <rPh sb="2" eb="6">
      <t>ソウゴウチョウシャ</t>
    </rPh>
    <phoneticPr fontId="1"/>
  </si>
  <si>
    <t>蓄電池容量</t>
    <rPh sb="0" eb="3">
      <t>チクデンチ</t>
    </rPh>
    <rPh sb="3" eb="5">
      <t>ヨウリョウ</t>
    </rPh>
    <phoneticPr fontId="1"/>
  </si>
  <si>
    <t>芦北総合庁舎</t>
    <rPh sb="0" eb="2">
      <t>アシキタ</t>
    </rPh>
    <rPh sb="2" eb="6">
      <t>ソウゴウチョウシャ</t>
    </rPh>
    <phoneticPr fontId="1"/>
  </si>
  <si>
    <t>年間電気料金総額　①＋②</t>
    <rPh sb="0" eb="2">
      <t>ネンカン</t>
    </rPh>
    <rPh sb="2" eb="6">
      <t>デンキリョウキン</t>
    </rPh>
    <rPh sb="6" eb="8">
      <t>ソウガク</t>
    </rPh>
    <phoneticPr fontId="1"/>
  </si>
  <si>
    <t>球磨総合庁舎</t>
    <rPh sb="0" eb="2">
      <t>クマ</t>
    </rPh>
    <rPh sb="2" eb="6">
      <t>ソウゴウチョウシャ</t>
    </rPh>
    <phoneticPr fontId="1"/>
  </si>
  <si>
    <t>蓄電池あり</t>
    <phoneticPr fontId="1"/>
  </si>
  <si>
    <t>3局増額合計</t>
    <rPh sb="1" eb="2">
      <t>キョク</t>
    </rPh>
    <rPh sb="2" eb="4">
      <t>ゾウガク</t>
    </rPh>
    <rPh sb="4" eb="6">
      <t>ゴウケイ</t>
    </rPh>
    <phoneticPr fontId="1"/>
  </si>
  <si>
    <t>：事業者にて記入</t>
    <rPh sb="1" eb="4">
      <t>ジギョウシャ</t>
    </rPh>
    <rPh sb="6" eb="8">
      <t>キニュウ</t>
    </rPh>
    <phoneticPr fontId="1"/>
  </si>
  <si>
    <r>
      <t>自家消費電力量　</t>
    </r>
    <r>
      <rPr>
        <sz val="12"/>
        <color rgb="FFFF0000"/>
        <rFont val="ＭＳ Ｐゴシック"/>
        <family val="3"/>
        <charset val="128"/>
      </rPr>
      <t>（別表①から転記）</t>
    </r>
    <rPh sb="0" eb="7">
      <t>ジカショウヒデンリョクリョウ</t>
    </rPh>
    <rPh sb="9" eb="11">
      <t>ベッピョウ</t>
    </rPh>
    <rPh sb="14" eb="16">
      <t>テンキ</t>
    </rPh>
    <phoneticPr fontId="1"/>
  </si>
  <si>
    <t>③</t>
    <phoneticPr fontId="1"/>
  </si>
  <si>
    <t>基本料金単価</t>
    <rPh sb="0" eb="2">
      <t>キホン</t>
    </rPh>
    <rPh sb="2" eb="4">
      <t>リョウキン</t>
    </rPh>
    <rPh sb="4" eb="6">
      <t>タンカ</t>
    </rPh>
    <phoneticPr fontId="1"/>
  </si>
  <si>
    <t>電力量料金単価</t>
    <rPh sb="0" eb="2">
      <t>デンリョク</t>
    </rPh>
    <rPh sb="2" eb="3">
      <t>リョウ</t>
    </rPh>
    <rPh sb="3" eb="5">
      <t>リョウキン</t>
    </rPh>
    <rPh sb="5" eb="7">
      <t>タンカ</t>
    </rPh>
    <phoneticPr fontId="1"/>
  </si>
  <si>
    <t>蓄電池なし</t>
    <phoneticPr fontId="1"/>
  </si>
  <si>
    <t>年間電気料金総額</t>
    <rPh sb="0" eb="2">
      <t>ネンカン</t>
    </rPh>
    <rPh sb="2" eb="6">
      <t>デンキリョウキン</t>
    </rPh>
    <rPh sb="6" eb="8">
      <t>ソウガク</t>
    </rPh>
    <phoneticPr fontId="1"/>
  </si>
  <si>
    <t>⑤</t>
    <phoneticPr fontId="1"/>
  </si>
  <si>
    <t>⑤</t>
    <phoneticPr fontId="1"/>
  </si>
  <si>
    <t>太陽光システム出力　（PCS出力）</t>
    <rPh sb="0" eb="3">
      <t>タイヨウコウ</t>
    </rPh>
    <rPh sb="7" eb="9">
      <t>シュツリョク</t>
    </rPh>
    <phoneticPr fontId="1"/>
  </si>
  <si>
    <t>事業者名：</t>
    <rPh sb="0" eb="4">
      <t>ジギョウシャメイ</t>
    </rPh>
    <phoneticPr fontId="1"/>
  </si>
  <si>
    <t>自家消費料金単価　（PPA料金単価）</t>
    <rPh sb="0" eb="2">
      <t>ジカ</t>
    </rPh>
    <rPh sb="2" eb="4">
      <t>ショウヒ</t>
    </rPh>
    <rPh sb="4" eb="6">
      <t>リョウキン</t>
    </rPh>
    <rPh sb="6" eb="8">
      <t>タンカ</t>
    </rPh>
    <rPh sb="13" eb="15">
      <t>リョウキン</t>
    </rPh>
    <rPh sb="15" eb="17">
      <t>タンカ</t>
    </rPh>
    <phoneticPr fontId="1"/>
  </si>
  <si>
    <t>県の追加コスト　⑤－③</t>
    <rPh sb="0" eb="1">
      <t>ケン</t>
    </rPh>
    <rPh sb="2" eb="4">
      <t>ツイカ</t>
    </rPh>
    <phoneticPr fontId="1"/>
  </si>
  <si>
    <t>【様式3-1別表②】　電気料金増減額の算定シート</t>
    <rPh sb="1" eb="3">
      <t>ヨウシキ</t>
    </rPh>
    <rPh sb="6" eb="8">
      <t>ベッピョウ</t>
    </rPh>
    <rPh sb="11" eb="15">
      <t>デンキリョウキン</t>
    </rPh>
    <rPh sb="15" eb="18">
      <t>ゾウゲンガク</t>
    </rPh>
    <rPh sb="19" eb="21">
      <t>サンテイ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</si>
</sst>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#,##0.000_ 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2"/>
      <charset val="128"/>
    </font>
    <font>
      <b/>
      <sz val="14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176" fontId="7" fillId="3" borderId="22" xfId="0" applyNumberFormat="1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176" fontId="5" fillId="5" borderId="1" xfId="0" applyNumberFormat="1" applyFont="1" applyFill="1" applyBorder="1">
      <alignment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176" fontId="5" fillId="6" borderId="1" xfId="0" applyNumberFormat="1" applyFont="1" applyFill="1" applyBorder="1">
      <alignment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176" fontId="5" fillId="7" borderId="1" xfId="0" applyNumberFormat="1" applyFont="1" applyFill="1" applyBorder="1">
      <alignment vertical="center"/>
    </xf>
    <xf numFmtId="176" fontId="7" fillId="3" borderId="24" xfId="0" applyNumberFormat="1" applyFont="1" applyFill="1" applyBorder="1">
      <alignment vertical="center"/>
    </xf>
    <xf numFmtId="0" fontId="7" fillId="3" borderId="25" xfId="0" applyFont="1" applyFill="1" applyBorder="1">
      <alignment vertical="center"/>
    </xf>
    <xf numFmtId="0" fontId="0" fillId="8" borderId="0" xfId="0" applyFill="1">
      <alignment vertical="center"/>
    </xf>
    <xf numFmtId="0" fontId="0" fillId="8" borderId="0" xfId="0" applyFill="1" applyAlignment="1">
      <alignment horizontal="center" vertical="center"/>
    </xf>
    <xf numFmtId="176" fontId="0" fillId="8" borderId="0" xfId="0" applyNumberFormat="1" applyFill="1">
      <alignment vertical="center"/>
    </xf>
    <xf numFmtId="0" fontId="3" fillId="8" borderId="0" xfId="0" applyFont="1" applyFill="1">
      <alignment vertical="center"/>
    </xf>
    <xf numFmtId="0" fontId="5" fillId="8" borderId="0" xfId="0" applyFont="1" applyFill="1">
      <alignment vertical="center"/>
    </xf>
    <xf numFmtId="0" fontId="2" fillId="8" borderId="0" xfId="0" applyFont="1" applyFill="1">
      <alignment vertical="center"/>
    </xf>
    <xf numFmtId="0" fontId="4" fillId="8" borderId="6" xfId="0" applyFont="1" applyFill="1" applyBorder="1">
      <alignment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176" fontId="4" fillId="8" borderId="2" xfId="0" applyNumberFormat="1" applyFont="1" applyFill="1" applyBorder="1">
      <alignment vertical="center"/>
    </xf>
    <xf numFmtId="0" fontId="4" fillId="8" borderId="8" xfId="0" applyFont="1" applyFill="1" applyBorder="1">
      <alignment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176" fontId="4" fillId="8" borderId="3" xfId="0" applyNumberFormat="1" applyFont="1" applyFill="1" applyBorder="1">
      <alignment vertical="center"/>
    </xf>
    <xf numFmtId="177" fontId="4" fillId="8" borderId="3" xfId="0" applyNumberFormat="1" applyFont="1" applyFill="1" applyBorder="1">
      <alignment vertical="center"/>
    </xf>
    <xf numFmtId="0" fontId="4" fillId="8" borderId="19" xfId="0" applyFont="1" applyFill="1" applyBorder="1">
      <alignment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176" fontId="4" fillId="8" borderId="21" xfId="0" applyNumberFormat="1" applyFont="1" applyFill="1" applyBorder="1">
      <alignment vertical="center"/>
    </xf>
    <xf numFmtId="0" fontId="4" fillId="8" borderId="10" xfId="0" applyFont="1" applyFill="1" applyBorder="1">
      <alignment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176" fontId="4" fillId="8" borderId="4" xfId="0" applyNumberFormat="1" applyFont="1" applyFill="1" applyBorder="1">
      <alignment vertical="center"/>
    </xf>
    <xf numFmtId="0" fontId="4" fillId="8" borderId="14" xfId="0" applyFont="1" applyFill="1" applyBorder="1">
      <alignment vertical="center"/>
    </xf>
    <xf numFmtId="0" fontId="4" fillId="8" borderId="14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3" borderId="14" xfId="0" applyFont="1" applyFill="1" applyBorder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176" fontId="4" fillId="3" borderId="16" xfId="0" applyNumberFormat="1" applyFont="1" applyFill="1" applyBorder="1">
      <alignment vertical="center"/>
    </xf>
    <xf numFmtId="176" fontId="4" fillId="2" borderId="2" xfId="0" applyNumberFormat="1" applyFont="1" applyFill="1" applyBorder="1" applyProtection="1">
      <alignment vertical="center"/>
      <protection locked="0"/>
    </xf>
    <xf numFmtId="176" fontId="4" fillId="2" borderId="16" xfId="0" applyNumberFormat="1" applyFont="1" applyFill="1" applyBorder="1" applyProtection="1">
      <alignment vertical="center"/>
      <protection locked="0"/>
    </xf>
    <xf numFmtId="178" fontId="4" fillId="2" borderId="3" xfId="0" applyNumberFormat="1" applyFont="1" applyFill="1" applyBorder="1" applyProtection="1">
      <alignment vertical="center"/>
      <protection locked="0"/>
    </xf>
    <xf numFmtId="0" fontId="8" fillId="4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8" borderId="17" xfId="0" applyFont="1" applyFill="1" applyBorder="1" applyAlignment="1">
      <alignment horizontal="center" vertical="center" textRotation="255" wrapText="1"/>
    </xf>
    <xf numFmtId="0" fontId="2" fillId="8" borderId="18" xfId="0" applyFont="1" applyFill="1" applyBorder="1" applyAlignment="1">
      <alignment horizontal="center" vertical="center" textRotation="255" wrapText="1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7" borderId="5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textRotation="255"/>
    </xf>
    <xf numFmtId="0" fontId="6" fillId="7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textRotation="255"/>
    </xf>
    <xf numFmtId="0" fontId="2" fillId="8" borderId="18" xfId="0" applyFont="1" applyFill="1" applyBorder="1" applyAlignment="1">
      <alignment horizontal="center" vertical="center" textRotation="255"/>
    </xf>
    <xf numFmtId="0" fontId="10" fillId="2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32"/>
  <sheetViews>
    <sheetView tabSelected="1" view="pageBreakPreview" zoomScale="60" zoomScaleNormal="70" workbookViewId="0">
      <selection activeCell="A3" sqref="A3"/>
    </sheetView>
  </sheetViews>
  <sheetFormatPr defaultColWidth="9" defaultRowHeight="30" customHeight="1" x14ac:dyDescent="0.2"/>
  <cols>
    <col min="1" max="2" width="5.6328125" style="14" customWidth="1"/>
    <col min="3" max="3" width="9" style="14"/>
    <col min="4" max="4" width="35.6328125" style="14" customWidth="1"/>
    <col min="5" max="5" width="3.453125" style="15" bestFit="1" customWidth="1"/>
    <col min="6" max="6" width="15.6328125" style="15" customWidth="1"/>
    <col min="7" max="7" width="15.6328125" style="16" customWidth="1"/>
    <col min="8" max="8" width="8.6328125" style="14" customWidth="1"/>
    <col min="9" max="9" width="9" style="14"/>
    <col min="10" max="10" width="35.6328125" style="14" customWidth="1"/>
    <col min="11" max="11" width="3.453125" style="15" bestFit="1" customWidth="1"/>
    <col min="12" max="12" width="15.6328125" style="15" customWidth="1"/>
    <col min="13" max="13" width="15.6328125" style="16" customWidth="1"/>
    <col min="14" max="14" width="8.6328125" style="14" customWidth="1"/>
    <col min="15" max="15" width="9" style="14"/>
    <col min="16" max="16" width="35.6328125" style="14" customWidth="1"/>
    <col min="17" max="17" width="3.453125" style="15" bestFit="1" customWidth="1"/>
    <col min="18" max="18" width="15.6328125" style="15" customWidth="1"/>
    <col min="19" max="19" width="15.6328125" style="16" customWidth="1"/>
    <col min="20" max="20" width="5.6328125" style="14" customWidth="1"/>
    <col min="21" max="21" width="30.6328125" style="14" customWidth="1"/>
    <col min="22" max="16384" width="9" style="14"/>
  </cols>
  <sheetData>
    <row r="1" spans="3:19" ht="10" customHeight="1" x14ac:dyDescent="0.2"/>
    <row r="2" spans="3:19" ht="10" customHeight="1" thickBot="1" x14ac:dyDescent="0.25"/>
    <row r="3" spans="3:19" ht="30" customHeight="1" thickBot="1" x14ac:dyDescent="0.25">
      <c r="C3" s="47" t="s">
        <v>48</v>
      </c>
      <c r="D3" s="47"/>
      <c r="E3" s="47"/>
      <c r="F3" s="47"/>
      <c r="G3" s="47"/>
      <c r="I3" s="2"/>
      <c r="J3" s="18" t="s">
        <v>35</v>
      </c>
      <c r="K3" s="53" t="s">
        <v>34</v>
      </c>
      <c r="L3" s="54"/>
      <c r="M3" s="12">
        <f>G32+M32+S32</f>
        <v>0</v>
      </c>
      <c r="N3" s="13" t="s">
        <v>24</v>
      </c>
      <c r="O3" s="17"/>
      <c r="P3" s="55" t="s">
        <v>45</v>
      </c>
      <c r="Q3" s="55"/>
      <c r="S3" s="1" t="s">
        <v>40</v>
      </c>
    </row>
    <row r="5" spans="3:19" ht="30" customHeight="1" x14ac:dyDescent="0.2">
      <c r="C5" s="48" t="s">
        <v>28</v>
      </c>
      <c r="D5" s="48"/>
      <c r="E5" s="48"/>
      <c r="F5" s="48"/>
      <c r="G5" s="48"/>
      <c r="I5" s="49" t="s">
        <v>30</v>
      </c>
      <c r="J5" s="49"/>
      <c r="K5" s="49"/>
      <c r="L5" s="49"/>
      <c r="M5" s="49"/>
      <c r="O5" s="50" t="s">
        <v>32</v>
      </c>
      <c r="P5" s="50"/>
      <c r="Q5" s="50"/>
      <c r="R5" s="50"/>
      <c r="S5" s="50"/>
    </row>
    <row r="7" spans="3:19" ht="30" customHeight="1" x14ac:dyDescent="0.2">
      <c r="C7" s="17" t="s">
        <v>2</v>
      </c>
      <c r="I7" s="17" t="s">
        <v>2</v>
      </c>
      <c r="O7" s="17" t="s">
        <v>2</v>
      </c>
    </row>
    <row r="8" spans="3:19" s="19" customFormat="1" ht="30" customHeight="1" x14ac:dyDescent="0.2">
      <c r="C8" s="51" t="s">
        <v>17</v>
      </c>
      <c r="D8" s="20" t="s">
        <v>12</v>
      </c>
      <c r="E8" s="21"/>
      <c r="F8" s="22" t="s">
        <v>21</v>
      </c>
      <c r="G8" s="23">
        <v>274</v>
      </c>
      <c r="I8" s="51" t="s">
        <v>17</v>
      </c>
      <c r="J8" s="20" t="s">
        <v>12</v>
      </c>
      <c r="K8" s="21"/>
      <c r="L8" s="22" t="s">
        <v>21</v>
      </c>
      <c r="M8" s="23">
        <v>168</v>
      </c>
      <c r="O8" s="51" t="s">
        <v>17</v>
      </c>
      <c r="P8" s="20" t="s">
        <v>12</v>
      </c>
      <c r="Q8" s="21"/>
      <c r="R8" s="22" t="s">
        <v>21</v>
      </c>
      <c r="S8" s="23">
        <v>219</v>
      </c>
    </row>
    <row r="9" spans="3:19" s="19" customFormat="1" ht="30" customHeight="1" x14ac:dyDescent="0.2">
      <c r="C9" s="52"/>
      <c r="D9" s="24" t="s">
        <v>13</v>
      </c>
      <c r="E9" s="25"/>
      <c r="F9" s="26" t="s">
        <v>23</v>
      </c>
      <c r="G9" s="27">
        <v>465854</v>
      </c>
      <c r="I9" s="52"/>
      <c r="J9" s="24" t="s">
        <v>13</v>
      </c>
      <c r="K9" s="25"/>
      <c r="L9" s="26" t="s">
        <v>23</v>
      </c>
      <c r="M9" s="27">
        <v>177836</v>
      </c>
      <c r="O9" s="52"/>
      <c r="P9" s="24" t="s">
        <v>13</v>
      </c>
      <c r="Q9" s="25"/>
      <c r="R9" s="26" t="s">
        <v>23</v>
      </c>
      <c r="S9" s="27">
        <v>407186</v>
      </c>
    </row>
    <row r="10" spans="3:19" s="19" customFormat="1" ht="30" customHeight="1" x14ac:dyDescent="0.2">
      <c r="C10" s="52"/>
      <c r="D10" s="24" t="s">
        <v>14</v>
      </c>
      <c r="E10" s="25" t="s">
        <v>5</v>
      </c>
      <c r="F10" s="26" t="s">
        <v>24</v>
      </c>
      <c r="G10" s="27">
        <v>9479</v>
      </c>
      <c r="I10" s="52"/>
      <c r="J10" s="24" t="s">
        <v>14</v>
      </c>
      <c r="K10" s="25" t="s">
        <v>5</v>
      </c>
      <c r="L10" s="26" t="s">
        <v>24</v>
      </c>
      <c r="M10" s="27">
        <v>3705</v>
      </c>
      <c r="O10" s="52"/>
      <c r="P10" s="24" t="s">
        <v>14</v>
      </c>
      <c r="Q10" s="25" t="s">
        <v>5</v>
      </c>
      <c r="R10" s="26" t="s">
        <v>24</v>
      </c>
      <c r="S10" s="27">
        <v>6681</v>
      </c>
    </row>
    <row r="11" spans="3:19" s="19" customFormat="1" ht="30" customHeight="1" x14ac:dyDescent="0.2">
      <c r="C11" s="52"/>
      <c r="D11" s="24" t="s">
        <v>20</v>
      </c>
      <c r="E11" s="25"/>
      <c r="F11" s="26" t="s">
        <v>25</v>
      </c>
      <c r="G11" s="28">
        <v>3.36</v>
      </c>
      <c r="I11" s="52"/>
      <c r="J11" s="24" t="s">
        <v>20</v>
      </c>
      <c r="K11" s="25"/>
      <c r="L11" s="26" t="s">
        <v>25</v>
      </c>
      <c r="M11" s="28">
        <v>3.36</v>
      </c>
      <c r="O11" s="52"/>
      <c r="P11" s="24" t="s">
        <v>20</v>
      </c>
      <c r="Q11" s="25"/>
      <c r="R11" s="26" t="s">
        <v>25</v>
      </c>
      <c r="S11" s="28">
        <v>3.36</v>
      </c>
    </row>
    <row r="12" spans="3:19" s="19" customFormat="1" ht="30" customHeight="1" x14ac:dyDescent="0.2">
      <c r="C12" s="52"/>
      <c r="D12" s="29" t="s">
        <v>0</v>
      </c>
      <c r="E12" s="30" t="s">
        <v>6</v>
      </c>
      <c r="F12" s="31" t="s">
        <v>24</v>
      </c>
      <c r="G12" s="32">
        <f>ROUNDDOWN(G9*G11/1000,0)</f>
        <v>1565</v>
      </c>
      <c r="I12" s="52"/>
      <c r="J12" s="29" t="s">
        <v>0</v>
      </c>
      <c r="K12" s="30" t="s">
        <v>6</v>
      </c>
      <c r="L12" s="31" t="s">
        <v>24</v>
      </c>
      <c r="M12" s="32">
        <f>ROUNDDOWN(M9*M11/1000,0)</f>
        <v>597</v>
      </c>
      <c r="O12" s="52"/>
      <c r="P12" s="29" t="s">
        <v>0</v>
      </c>
      <c r="Q12" s="30" t="s">
        <v>6</v>
      </c>
      <c r="R12" s="31" t="s">
        <v>24</v>
      </c>
      <c r="S12" s="32">
        <f>ROUNDDOWN(S9*S11/1000,0)</f>
        <v>1368</v>
      </c>
    </row>
    <row r="13" spans="3:19" ht="30" customHeight="1" x14ac:dyDescent="0.2">
      <c r="C13" s="56" t="s">
        <v>31</v>
      </c>
      <c r="D13" s="57"/>
      <c r="E13" s="9" t="s">
        <v>9</v>
      </c>
      <c r="F13" s="10" t="s">
        <v>24</v>
      </c>
      <c r="G13" s="11">
        <f>G10+G12</f>
        <v>11044</v>
      </c>
      <c r="I13" s="58" t="s">
        <v>31</v>
      </c>
      <c r="J13" s="59"/>
      <c r="K13" s="3" t="s">
        <v>37</v>
      </c>
      <c r="L13" s="4" t="s">
        <v>24</v>
      </c>
      <c r="M13" s="5">
        <f>M10+M12</f>
        <v>4302</v>
      </c>
      <c r="O13" s="60" t="s">
        <v>31</v>
      </c>
      <c r="P13" s="61"/>
      <c r="Q13" s="6" t="s">
        <v>9</v>
      </c>
      <c r="R13" s="7" t="s">
        <v>24</v>
      </c>
      <c r="S13" s="8">
        <f>S10+S12</f>
        <v>8049</v>
      </c>
    </row>
    <row r="14" spans="3:19" ht="30" customHeight="1" x14ac:dyDescent="0.2">
      <c r="C14" s="19"/>
      <c r="D14" s="19"/>
      <c r="E14" s="19"/>
      <c r="F14" s="19"/>
      <c r="G14" s="19"/>
      <c r="K14" s="14"/>
      <c r="L14" s="14"/>
      <c r="M14" s="14"/>
      <c r="Q14" s="14"/>
      <c r="R14" s="14"/>
      <c r="S14" s="14"/>
    </row>
    <row r="15" spans="3:19" ht="30" customHeight="1" x14ac:dyDescent="0.2">
      <c r="C15" s="17" t="s">
        <v>3</v>
      </c>
      <c r="I15" s="17" t="s">
        <v>3</v>
      </c>
      <c r="O15" s="17" t="s">
        <v>3</v>
      </c>
    </row>
    <row r="16" spans="3:19" s="19" customFormat="1" ht="30" customHeight="1" x14ac:dyDescent="0.2">
      <c r="C16" s="62" t="s">
        <v>15</v>
      </c>
      <c r="D16" s="20" t="s">
        <v>44</v>
      </c>
      <c r="E16" s="21"/>
      <c r="F16" s="22" t="s">
        <v>21</v>
      </c>
      <c r="G16" s="44"/>
      <c r="I16" s="62" t="s">
        <v>15</v>
      </c>
      <c r="J16" s="20" t="s">
        <v>44</v>
      </c>
      <c r="K16" s="21"/>
      <c r="L16" s="22" t="s">
        <v>21</v>
      </c>
      <c r="M16" s="44"/>
      <c r="O16" s="62" t="s">
        <v>15</v>
      </c>
      <c r="P16" s="20" t="s">
        <v>44</v>
      </c>
      <c r="Q16" s="21"/>
      <c r="R16" s="22" t="s">
        <v>21</v>
      </c>
      <c r="S16" s="44"/>
    </row>
    <row r="17" spans="3:19" s="19" customFormat="1" ht="30" customHeight="1" x14ac:dyDescent="0.2">
      <c r="C17" s="62"/>
      <c r="D17" s="40" t="s">
        <v>29</v>
      </c>
      <c r="E17" s="41"/>
      <c r="F17" s="42" t="s">
        <v>23</v>
      </c>
      <c r="G17" s="43">
        <v>0</v>
      </c>
      <c r="I17" s="62"/>
      <c r="J17" s="40" t="s">
        <v>29</v>
      </c>
      <c r="K17" s="41"/>
      <c r="L17" s="42" t="s">
        <v>23</v>
      </c>
      <c r="M17" s="43">
        <v>0</v>
      </c>
      <c r="O17" s="62"/>
      <c r="P17" s="40" t="s">
        <v>29</v>
      </c>
      <c r="Q17" s="41"/>
      <c r="R17" s="42" t="s">
        <v>23</v>
      </c>
      <c r="S17" s="43">
        <v>0</v>
      </c>
    </row>
    <row r="18" spans="3:19" s="19" customFormat="1" ht="30" customHeight="1" x14ac:dyDescent="0.2">
      <c r="C18" s="62"/>
      <c r="D18" s="37" t="s">
        <v>36</v>
      </c>
      <c r="E18" s="38"/>
      <c r="F18" s="39" t="s">
        <v>22</v>
      </c>
      <c r="G18" s="45"/>
      <c r="I18" s="62"/>
      <c r="J18" s="37" t="s">
        <v>36</v>
      </c>
      <c r="K18" s="38"/>
      <c r="L18" s="39" t="s">
        <v>22</v>
      </c>
      <c r="M18" s="45"/>
      <c r="O18" s="62"/>
      <c r="P18" s="37" t="s">
        <v>36</v>
      </c>
      <c r="Q18" s="38"/>
      <c r="R18" s="39" t="s">
        <v>22</v>
      </c>
      <c r="S18" s="45"/>
    </row>
    <row r="19" spans="3:19" s="19" customFormat="1" ht="30" customHeight="1" x14ac:dyDescent="0.2">
      <c r="C19" s="62"/>
      <c r="D19" s="24" t="s">
        <v>46</v>
      </c>
      <c r="E19" s="25"/>
      <c r="F19" s="26" t="s">
        <v>25</v>
      </c>
      <c r="G19" s="46"/>
      <c r="I19" s="62"/>
      <c r="J19" s="24" t="s">
        <v>46</v>
      </c>
      <c r="K19" s="25"/>
      <c r="L19" s="26" t="s">
        <v>25</v>
      </c>
      <c r="M19" s="46"/>
      <c r="O19" s="62"/>
      <c r="P19" s="24" t="s">
        <v>46</v>
      </c>
      <c r="Q19" s="25"/>
      <c r="R19" s="26" t="s">
        <v>25</v>
      </c>
      <c r="S19" s="46"/>
    </row>
    <row r="20" spans="3:19" s="19" customFormat="1" ht="30" customHeight="1" x14ac:dyDescent="0.2">
      <c r="C20" s="62"/>
      <c r="D20" s="33" t="s">
        <v>7</v>
      </c>
      <c r="E20" s="34" t="s">
        <v>10</v>
      </c>
      <c r="F20" s="35" t="s">
        <v>24</v>
      </c>
      <c r="G20" s="36">
        <f>ROUNDDOWN(G18*G19/1000,0)</f>
        <v>0</v>
      </c>
      <c r="I20" s="62"/>
      <c r="J20" s="33" t="s">
        <v>7</v>
      </c>
      <c r="K20" s="34" t="s">
        <v>10</v>
      </c>
      <c r="L20" s="35" t="s">
        <v>24</v>
      </c>
      <c r="M20" s="36">
        <f>ROUNDDOWN(M18*M19/1000,0)</f>
        <v>0</v>
      </c>
      <c r="O20" s="62"/>
      <c r="P20" s="33" t="s">
        <v>7</v>
      </c>
      <c r="Q20" s="34" t="s">
        <v>10</v>
      </c>
      <c r="R20" s="35" t="s">
        <v>24</v>
      </c>
      <c r="S20" s="36">
        <f>ROUNDDOWN(S18*S19/1000,0)</f>
        <v>0</v>
      </c>
    </row>
    <row r="21" spans="3:19" s="19" customFormat="1" ht="30" customHeight="1" x14ac:dyDescent="0.2">
      <c r="C21" s="66" t="s">
        <v>16</v>
      </c>
      <c r="D21" s="20" t="s">
        <v>1</v>
      </c>
      <c r="E21" s="21"/>
      <c r="F21" s="22" t="s">
        <v>21</v>
      </c>
      <c r="G21" s="23">
        <f>G8-ROUNDDOWN(G16*0.1+G17/6,0)</f>
        <v>274</v>
      </c>
      <c r="I21" s="66" t="s">
        <v>16</v>
      </c>
      <c r="J21" s="20" t="s">
        <v>1</v>
      </c>
      <c r="K21" s="21"/>
      <c r="L21" s="22" t="s">
        <v>21</v>
      </c>
      <c r="M21" s="23">
        <f>M8-ROUNDDOWN(M16*0.1+M17/6,0)</f>
        <v>168</v>
      </c>
      <c r="O21" s="66" t="s">
        <v>16</v>
      </c>
      <c r="P21" s="20" t="s">
        <v>1</v>
      </c>
      <c r="Q21" s="21"/>
      <c r="R21" s="22" t="s">
        <v>21</v>
      </c>
      <c r="S21" s="23">
        <f>S8-ROUNDDOWN(S16*0.1+S17/6,0)</f>
        <v>219</v>
      </c>
    </row>
    <row r="22" spans="3:19" s="19" customFormat="1" ht="30" hidden="1" customHeight="1" x14ac:dyDescent="0.2">
      <c r="C22" s="67"/>
      <c r="D22" s="24" t="s">
        <v>38</v>
      </c>
      <c r="E22" s="25"/>
      <c r="F22" s="26" t="s">
        <v>26</v>
      </c>
      <c r="G22" s="28">
        <v>1436.5</v>
      </c>
      <c r="I22" s="67"/>
      <c r="J22" s="24" t="s">
        <v>38</v>
      </c>
      <c r="K22" s="25"/>
      <c r="L22" s="26" t="s">
        <v>26</v>
      </c>
      <c r="M22" s="28">
        <v>729.3</v>
      </c>
      <c r="O22" s="67"/>
      <c r="P22" s="24" t="s">
        <v>38</v>
      </c>
      <c r="Q22" s="25"/>
      <c r="R22" s="26" t="s">
        <v>26</v>
      </c>
      <c r="S22" s="28">
        <v>1130.42</v>
      </c>
    </row>
    <row r="23" spans="3:19" s="19" customFormat="1" ht="30" hidden="1" customHeight="1" x14ac:dyDescent="0.2">
      <c r="C23" s="67"/>
      <c r="D23" s="24" t="s">
        <v>8</v>
      </c>
      <c r="E23" s="25" t="s">
        <v>27</v>
      </c>
      <c r="F23" s="26" t="s">
        <v>24</v>
      </c>
      <c r="G23" s="27">
        <f>ROUNDDOWN(G21*G22*12/1000,0)</f>
        <v>4723</v>
      </c>
      <c r="I23" s="67"/>
      <c r="J23" s="24" t="s">
        <v>8</v>
      </c>
      <c r="K23" s="25" t="s">
        <v>27</v>
      </c>
      <c r="L23" s="26" t="s">
        <v>24</v>
      </c>
      <c r="M23" s="27">
        <f>ROUNDDOWN(M21*M22*12/1000,0)</f>
        <v>1470</v>
      </c>
      <c r="O23" s="67"/>
      <c r="P23" s="24" t="s">
        <v>8</v>
      </c>
      <c r="Q23" s="25" t="s">
        <v>27</v>
      </c>
      <c r="R23" s="26" t="s">
        <v>24</v>
      </c>
      <c r="S23" s="27">
        <f>ROUNDDOWN(S21*S22*12/1000,0)</f>
        <v>2970</v>
      </c>
    </row>
    <row r="24" spans="3:19" s="19" customFormat="1" ht="30" customHeight="1" x14ac:dyDescent="0.2">
      <c r="C24" s="67"/>
      <c r="D24" s="24" t="s">
        <v>4</v>
      </c>
      <c r="E24" s="25"/>
      <c r="F24" s="26" t="s">
        <v>23</v>
      </c>
      <c r="G24" s="27">
        <f>G9-G18</f>
        <v>465854</v>
      </c>
      <c r="I24" s="67"/>
      <c r="J24" s="24" t="s">
        <v>4</v>
      </c>
      <c r="K24" s="25"/>
      <c r="L24" s="26" t="s">
        <v>23</v>
      </c>
      <c r="M24" s="27">
        <f>M9-M18</f>
        <v>177836</v>
      </c>
      <c r="O24" s="67"/>
      <c r="P24" s="24" t="s">
        <v>4</v>
      </c>
      <c r="Q24" s="25"/>
      <c r="R24" s="26" t="s">
        <v>23</v>
      </c>
      <c r="S24" s="27">
        <f>S9-S18</f>
        <v>407186</v>
      </c>
    </row>
    <row r="25" spans="3:19" s="19" customFormat="1" ht="30" hidden="1" customHeight="1" x14ac:dyDescent="0.2">
      <c r="C25" s="67"/>
      <c r="D25" s="24" t="s">
        <v>39</v>
      </c>
      <c r="E25" s="25"/>
      <c r="F25" s="26" t="s">
        <v>25</v>
      </c>
      <c r="G25" s="28">
        <v>10.210000000000001</v>
      </c>
      <c r="I25" s="67"/>
      <c r="J25" s="24" t="s">
        <v>39</v>
      </c>
      <c r="K25" s="25"/>
      <c r="L25" s="26" t="s">
        <v>25</v>
      </c>
      <c r="M25" s="28">
        <v>12.57</v>
      </c>
      <c r="O25" s="67"/>
      <c r="P25" s="24" t="s">
        <v>39</v>
      </c>
      <c r="Q25" s="25"/>
      <c r="R25" s="26" t="s">
        <v>25</v>
      </c>
      <c r="S25" s="28">
        <v>9.11</v>
      </c>
    </row>
    <row r="26" spans="3:19" s="19" customFormat="1" ht="30" hidden="1" customHeight="1" x14ac:dyDescent="0.2">
      <c r="C26" s="67"/>
      <c r="D26" s="24" t="s">
        <v>11</v>
      </c>
      <c r="E26" s="25" t="s">
        <v>19</v>
      </c>
      <c r="F26" s="26" t="s">
        <v>24</v>
      </c>
      <c r="G26" s="27">
        <f>ROUNDDOWN(G24*G25/1000,0)</f>
        <v>4756</v>
      </c>
      <c r="I26" s="67"/>
      <c r="J26" s="24" t="s">
        <v>11</v>
      </c>
      <c r="K26" s="25" t="s">
        <v>19</v>
      </c>
      <c r="L26" s="26" t="s">
        <v>24</v>
      </c>
      <c r="M26" s="27">
        <f>ROUNDDOWN(M24*M25/1000,0)</f>
        <v>2235</v>
      </c>
      <c r="O26" s="67"/>
      <c r="P26" s="24" t="s">
        <v>11</v>
      </c>
      <c r="Q26" s="25" t="s">
        <v>19</v>
      </c>
      <c r="R26" s="26" t="s">
        <v>24</v>
      </c>
      <c r="S26" s="27">
        <f>ROUNDDOWN(S24*S25/1000,0)+2</f>
        <v>3711</v>
      </c>
    </row>
    <row r="27" spans="3:19" s="19" customFormat="1" ht="30" customHeight="1" x14ac:dyDescent="0.2">
      <c r="C27" s="67"/>
      <c r="D27" s="24" t="s">
        <v>20</v>
      </c>
      <c r="E27" s="25"/>
      <c r="F27" s="26" t="s">
        <v>25</v>
      </c>
      <c r="G27" s="28">
        <v>3.36</v>
      </c>
      <c r="I27" s="67"/>
      <c r="J27" s="24" t="s">
        <v>20</v>
      </c>
      <c r="K27" s="25"/>
      <c r="L27" s="26" t="s">
        <v>25</v>
      </c>
      <c r="M27" s="28">
        <v>3.36</v>
      </c>
      <c r="O27" s="67"/>
      <c r="P27" s="24" t="s">
        <v>20</v>
      </c>
      <c r="Q27" s="25"/>
      <c r="R27" s="26" t="s">
        <v>25</v>
      </c>
      <c r="S27" s="28">
        <v>3.36</v>
      </c>
    </row>
    <row r="28" spans="3:19" s="19" customFormat="1" ht="30" customHeight="1" x14ac:dyDescent="0.2">
      <c r="C28" s="67"/>
      <c r="D28" s="24" t="s">
        <v>0</v>
      </c>
      <c r="E28" s="25"/>
      <c r="F28" s="26" t="s">
        <v>24</v>
      </c>
      <c r="G28" s="27">
        <f>ROUNDDOWN(G24*G27/1000,0)</f>
        <v>1565</v>
      </c>
      <c r="I28" s="67"/>
      <c r="J28" s="29" t="s">
        <v>0</v>
      </c>
      <c r="K28" s="25"/>
      <c r="L28" s="31" t="s">
        <v>24</v>
      </c>
      <c r="M28" s="32">
        <f>ROUNDDOWN(M24*M27/1000,0)</f>
        <v>597</v>
      </c>
      <c r="O28" s="67"/>
      <c r="P28" s="29" t="s">
        <v>0</v>
      </c>
      <c r="Q28" s="25"/>
      <c r="R28" s="31" t="s">
        <v>24</v>
      </c>
      <c r="S28" s="32">
        <f>ROUNDDOWN(S24*S27/1000,0)</f>
        <v>1368</v>
      </c>
    </row>
    <row r="29" spans="3:19" ht="30" customHeight="1" x14ac:dyDescent="0.2">
      <c r="C29" s="56" t="s">
        <v>41</v>
      </c>
      <c r="D29" s="57"/>
      <c r="E29" s="9" t="s">
        <v>42</v>
      </c>
      <c r="F29" s="10" t="s">
        <v>24</v>
      </c>
      <c r="G29" s="11">
        <f>G20+G23+G26+G28</f>
        <v>11044</v>
      </c>
      <c r="I29" s="58" t="s">
        <v>41</v>
      </c>
      <c r="J29" s="59"/>
      <c r="K29" s="3" t="s">
        <v>42</v>
      </c>
      <c r="L29" s="4" t="s">
        <v>24</v>
      </c>
      <c r="M29" s="5">
        <f>M20+M23+M26+M28</f>
        <v>4302</v>
      </c>
      <c r="O29" s="60" t="s">
        <v>41</v>
      </c>
      <c r="P29" s="61"/>
      <c r="Q29" s="6" t="s">
        <v>43</v>
      </c>
      <c r="R29" s="7" t="s">
        <v>24</v>
      </c>
      <c r="S29" s="8">
        <f>S20+S23+S26+S28</f>
        <v>8049</v>
      </c>
    </row>
    <row r="30" spans="3:19" s="19" customFormat="1" ht="30" customHeight="1" x14ac:dyDescent="0.2">
      <c r="C30" s="14"/>
      <c r="D30" s="14"/>
      <c r="E30" s="15"/>
      <c r="F30" s="15"/>
      <c r="G30" s="16"/>
      <c r="I30" s="14"/>
      <c r="J30" s="14"/>
      <c r="K30" s="15"/>
      <c r="L30" s="15"/>
      <c r="M30" s="16"/>
      <c r="O30" s="14"/>
      <c r="P30" s="14"/>
      <c r="Q30" s="15"/>
      <c r="R30" s="15"/>
      <c r="S30" s="16"/>
    </row>
    <row r="31" spans="3:19" ht="30" customHeight="1" x14ac:dyDescent="0.2">
      <c r="C31" s="17" t="s">
        <v>18</v>
      </c>
      <c r="I31" s="17" t="s">
        <v>18</v>
      </c>
      <c r="O31" s="17" t="s">
        <v>18</v>
      </c>
    </row>
    <row r="32" spans="3:19" ht="30" customHeight="1" x14ac:dyDescent="0.2">
      <c r="C32" s="63" t="s">
        <v>47</v>
      </c>
      <c r="D32" s="57"/>
      <c r="E32" s="57"/>
      <c r="F32" s="10" t="s">
        <v>24</v>
      </c>
      <c r="G32" s="11">
        <f>G29-G13</f>
        <v>0</v>
      </c>
      <c r="I32" s="64" t="s">
        <v>47</v>
      </c>
      <c r="J32" s="59"/>
      <c r="K32" s="59"/>
      <c r="L32" s="4" t="s">
        <v>24</v>
      </c>
      <c r="M32" s="5">
        <f>M29-M13</f>
        <v>0</v>
      </c>
      <c r="O32" s="65" t="s">
        <v>47</v>
      </c>
      <c r="P32" s="61"/>
      <c r="Q32" s="61"/>
      <c r="R32" s="7" t="s">
        <v>24</v>
      </c>
      <c r="S32" s="8">
        <f>S29-S13</f>
        <v>0</v>
      </c>
    </row>
  </sheetData>
  <sheetProtection password="8178" sheet="1" objects="1" scenarios="1"/>
  <mergeCells count="24">
    <mergeCell ref="C32:E32"/>
    <mergeCell ref="I32:K32"/>
    <mergeCell ref="O32:Q32"/>
    <mergeCell ref="C21:C28"/>
    <mergeCell ref="I21:I28"/>
    <mergeCell ref="O21:O28"/>
    <mergeCell ref="C29:D29"/>
    <mergeCell ref="I29:J29"/>
    <mergeCell ref="O29:P29"/>
    <mergeCell ref="C13:D13"/>
    <mergeCell ref="I13:J13"/>
    <mergeCell ref="O13:P13"/>
    <mergeCell ref="C16:C20"/>
    <mergeCell ref="I16:I20"/>
    <mergeCell ref="O16:O20"/>
    <mergeCell ref="C3:G3"/>
    <mergeCell ref="C5:G5"/>
    <mergeCell ref="I5:M5"/>
    <mergeCell ref="O5:S5"/>
    <mergeCell ref="C8:C12"/>
    <mergeCell ref="I8:I12"/>
    <mergeCell ref="O8:O12"/>
    <mergeCell ref="K3:L3"/>
    <mergeCell ref="P3:Q3"/>
  </mergeCells>
  <phoneticPr fontI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32"/>
  <sheetViews>
    <sheetView view="pageBreakPreview" zoomScale="60" zoomScaleNormal="70" workbookViewId="0">
      <selection activeCell="A3" sqref="A3"/>
    </sheetView>
  </sheetViews>
  <sheetFormatPr defaultColWidth="9" defaultRowHeight="30" customHeight="1" x14ac:dyDescent="0.2"/>
  <cols>
    <col min="1" max="2" width="5.6328125" style="14" customWidth="1"/>
    <col min="3" max="3" width="9" style="14"/>
    <col min="4" max="4" width="35.6328125" style="14" customWidth="1"/>
    <col min="5" max="5" width="3.453125" style="15" bestFit="1" customWidth="1"/>
    <col min="6" max="6" width="15.6328125" style="15" customWidth="1"/>
    <col min="7" max="7" width="15.6328125" style="16" customWidth="1"/>
    <col min="8" max="8" width="8.6328125" style="14" customWidth="1"/>
    <col min="9" max="9" width="9" style="14"/>
    <col min="10" max="10" width="35.6328125" style="14" customWidth="1"/>
    <col min="11" max="11" width="3.453125" style="15" bestFit="1" customWidth="1"/>
    <col min="12" max="12" width="15.6328125" style="15" customWidth="1"/>
    <col min="13" max="13" width="15.6328125" style="16" customWidth="1"/>
    <col min="14" max="14" width="8.6328125" style="14" customWidth="1"/>
    <col min="15" max="15" width="9" style="14"/>
    <col min="16" max="16" width="35.6328125" style="14" customWidth="1"/>
    <col min="17" max="17" width="3.453125" style="15" bestFit="1" customWidth="1"/>
    <col min="18" max="18" width="15.6328125" style="15" customWidth="1"/>
    <col min="19" max="19" width="15.6328125" style="16" customWidth="1"/>
    <col min="20" max="20" width="5.6328125" style="14" customWidth="1"/>
    <col min="21" max="21" width="30.6328125" style="14" customWidth="1"/>
    <col min="22" max="16384" width="9" style="14"/>
  </cols>
  <sheetData>
    <row r="1" spans="3:19" ht="10" customHeight="1" x14ac:dyDescent="0.2"/>
    <row r="2" spans="3:19" ht="10" customHeight="1" thickBot="1" x14ac:dyDescent="0.25"/>
    <row r="3" spans="3:19" ht="30" customHeight="1" thickBot="1" x14ac:dyDescent="0.25">
      <c r="C3" s="47" t="s">
        <v>48</v>
      </c>
      <c r="D3" s="47"/>
      <c r="E3" s="47"/>
      <c r="F3" s="47"/>
      <c r="G3" s="47"/>
      <c r="I3" s="2"/>
      <c r="J3" s="18" t="s">
        <v>35</v>
      </c>
      <c r="K3" s="53" t="s">
        <v>34</v>
      </c>
      <c r="L3" s="54"/>
      <c r="M3" s="12">
        <f>G32+M32+S32</f>
        <v>0</v>
      </c>
      <c r="N3" s="13" t="s">
        <v>24</v>
      </c>
      <c r="O3" s="17"/>
      <c r="P3" s="68" t="s">
        <v>45</v>
      </c>
      <c r="Q3" s="68"/>
      <c r="S3" s="1" t="s">
        <v>33</v>
      </c>
    </row>
    <row r="5" spans="3:19" ht="30" customHeight="1" x14ac:dyDescent="0.2">
      <c r="C5" s="48" t="s">
        <v>28</v>
      </c>
      <c r="D5" s="48"/>
      <c r="E5" s="48"/>
      <c r="F5" s="48"/>
      <c r="G5" s="48"/>
      <c r="I5" s="49" t="s">
        <v>30</v>
      </c>
      <c r="J5" s="49"/>
      <c r="K5" s="49"/>
      <c r="L5" s="49"/>
      <c r="M5" s="49"/>
      <c r="O5" s="50" t="s">
        <v>32</v>
      </c>
      <c r="P5" s="50"/>
      <c r="Q5" s="50"/>
      <c r="R5" s="50"/>
      <c r="S5" s="50"/>
    </row>
    <row r="7" spans="3:19" ht="30" customHeight="1" x14ac:dyDescent="0.2">
      <c r="C7" s="17" t="s">
        <v>2</v>
      </c>
      <c r="I7" s="17" t="s">
        <v>2</v>
      </c>
      <c r="O7" s="17" t="s">
        <v>2</v>
      </c>
    </row>
    <row r="8" spans="3:19" s="19" customFormat="1" ht="30" customHeight="1" x14ac:dyDescent="0.2">
      <c r="C8" s="51" t="s">
        <v>17</v>
      </c>
      <c r="D8" s="20" t="s">
        <v>12</v>
      </c>
      <c r="E8" s="21"/>
      <c r="F8" s="22" t="s">
        <v>21</v>
      </c>
      <c r="G8" s="23">
        <v>274</v>
      </c>
      <c r="I8" s="51" t="s">
        <v>17</v>
      </c>
      <c r="J8" s="20" t="s">
        <v>12</v>
      </c>
      <c r="K8" s="21"/>
      <c r="L8" s="22" t="s">
        <v>21</v>
      </c>
      <c r="M8" s="23">
        <v>168</v>
      </c>
      <c r="O8" s="51" t="s">
        <v>17</v>
      </c>
      <c r="P8" s="20" t="s">
        <v>12</v>
      </c>
      <c r="Q8" s="21"/>
      <c r="R8" s="22" t="s">
        <v>21</v>
      </c>
      <c r="S8" s="23">
        <v>219</v>
      </c>
    </row>
    <row r="9" spans="3:19" s="19" customFormat="1" ht="30" customHeight="1" x14ac:dyDescent="0.2">
      <c r="C9" s="52"/>
      <c r="D9" s="24" t="s">
        <v>13</v>
      </c>
      <c r="E9" s="25"/>
      <c r="F9" s="26" t="s">
        <v>23</v>
      </c>
      <c r="G9" s="27">
        <v>465854</v>
      </c>
      <c r="I9" s="52"/>
      <c r="J9" s="24" t="s">
        <v>13</v>
      </c>
      <c r="K9" s="25"/>
      <c r="L9" s="26" t="s">
        <v>23</v>
      </c>
      <c r="M9" s="27">
        <v>177836</v>
      </c>
      <c r="O9" s="52"/>
      <c r="P9" s="24" t="s">
        <v>13</v>
      </c>
      <c r="Q9" s="25"/>
      <c r="R9" s="26" t="s">
        <v>23</v>
      </c>
      <c r="S9" s="27">
        <v>407186</v>
      </c>
    </row>
    <row r="10" spans="3:19" s="19" customFormat="1" ht="30" customHeight="1" x14ac:dyDescent="0.2">
      <c r="C10" s="52"/>
      <c r="D10" s="24" t="s">
        <v>14</v>
      </c>
      <c r="E10" s="25" t="s">
        <v>5</v>
      </c>
      <c r="F10" s="26" t="s">
        <v>24</v>
      </c>
      <c r="G10" s="27">
        <v>9479</v>
      </c>
      <c r="I10" s="52"/>
      <c r="J10" s="24" t="s">
        <v>14</v>
      </c>
      <c r="K10" s="25" t="s">
        <v>5</v>
      </c>
      <c r="L10" s="26" t="s">
        <v>24</v>
      </c>
      <c r="M10" s="27">
        <v>3705</v>
      </c>
      <c r="O10" s="52"/>
      <c r="P10" s="24" t="s">
        <v>14</v>
      </c>
      <c r="Q10" s="25" t="s">
        <v>5</v>
      </c>
      <c r="R10" s="26" t="s">
        <v>24</v>
      </c>
      <c r="S10" s="27">
        <v>6681</v>
      </c>
    </row>
    <row r="11" spans="3:19" s="19" customFormat="1" ht="30" customHeight="1" x14ac:dyDescent="0.2">
      <c r="C11" s="52"/>
      <c r="D11" s="24" t="s">
        <v>20</v>
      </c>
      <c r="E11" s="25"/>
      <c r="F11" s="26" t="s">
        <v>25</v>
      </c>
      <c r="G11" s="28">
        <v>3.36</v>
      </c>
      <c r="I11" s="52"/>
      <c r="J11" s="24" t="s">
        <v>20</v>
      </c>
      <c r="K11" s="25"/>
      <c r="L11" s="26" t="s">
        <v>25</v>
      </c>
      <c r="M11" s="28">
        <v>3.36</v>
      </c>
      <c r="O11" s="52"/>
      <c r="P11" s="24" t="s">
        <v>20</v>
      </c>
      <c r="Q11" s="25"/>
      <c r="R11" s="26" t="s">
        <v>25</v>
      </c>
      <c r="S11" s="28">
        <v>3.36</v>
      </c>
    </row>
    <row r="12" spans="3:19" s="19" customFormat="1" ht="30" customHeight="1" x14ac:dyDescent="0.2">
      <c r="C12" s="52"/>
      <c r="D12" s="29" t="s">
        <v>0</v>
      </c>
      <c r="E12" s="30" t="s">
        <v>6</v>
      </c>
      <c r="F12" s="31" t="s">
        <v>24</v>
      </c>
      <c r="G12" s="32">
        <f>ROUNDDOWN(G9*G11/1000,0)</f>
        <v>1565</v>
      </c>
      <c r="I12" s="52"/>
      <c r="J12" s="29" t="s">
        <v>0</v>
      </c>
      <c r="K12" s="30" t="s">
        <v>6</v>
      </c>
      <c r="L12" s="31" t="s">
        <v>24</v>
      </c>
      <c r="M12" s="32">
        <f>ROUNDDOWN(M9*M11/1000,0)</f>
        <v>597</v>
      </c>
      <c r="O12" s="52"/>
      <c r="P12" s="29" t="s">
        <v>0</v>
      </c>
      <c r="Q12" s="30" t="s">
        <v>6</v>
      </c>
      <c r="R12" s="31" t="s">
        <v>24</v>
      </c>
      <c r="S12" s="32">
        <f>ROUNDDOWN(S9*S11/1000,0)</f>
        <v>1368</v>
      </c>
    </row>
    <row r="13" spans="3:19" ht="30" customHeight="1" x14ac:dyDescent="0.2">
      <c r="C13" s="56" t="s">
        <v>31</v>
      </c>
      <c r="D13" s="57"/>
      <c r="E13" s="9" t="s">
        <v>9</v>
      </c>
      <c r="F13" s="10" t="s">
        <v>24</v>
      </c>
      <c r="G13" s="11">
        <f>G10+G12</f>
        <v>11044</v>
      </c>
      <c r="I13" s="58" t="s">
        <v>31</v>
      </c>
      <c r="J13" s="59"/>
      <c r="K13" s="3" t="s">
        <v>37</v>
      </c>
      <c r="L13" s="4" t="s">
        <v>24</v>
      </c>
      <c r="M13" s="5">
        <f>M10+M12</f>
        <v>4302</v>
      </c>
      <c r="O13" s="60" t="s">
        <v>31</v>
      </c>
      <c r="P13" s="61"/>
      <c r="Q13" s="6" t="s">
        <v>9</v>
      </c>
      <c r="R13" s="7" t="s">
        <v>24</v>
      </c>
      <c r="S13" s="8">
        <f>S10+S12</f>
        <v>8049</v>
      </c>
    </row>
    <row r="14" spans="3:19" ht="30" customHeight="1" x14ac:dyDescent="0.2">
      <c r="C14" s="19"/>
      <c r="D14" s="19"/>
      <c r="E14" s="19"/>
      <c r="F14" s="19"/>
      <c r="G14" s="19"/>
      <c r="K14" s="14"/>
      <c r="L14" s="14"/>
      <c r="M14" s="14"/>
      <c r="Q14" s="14"/>
      <c r="R14" s="14"/>
      <c r="S14" s="14"/>
    </row>
    <row r="15" spans="3:19" ht="30" customHeight="1" x14ac:dyDescent="0.2">
      <c r="C15" s="17" t="s">
        <v>3</v>
      </c>
      <c r="I15" s="17" t="s">
        <v>3</v>
      </c>
      <c r="O15" s="17" t="s">
        <v>3</v>
      </c>
    </row>
    <row r="16" spans="3:19" s="19" customFormat="1" ht="30" customHeight="1" x14ac:dyDescent="0.2">
      <c r="C16" s="62" t="s">
        <v>15</v>
      </c>
      <c r="D16" s="20" t="s">
        <v>44</v>
      </c>
      <c r="E16" s="21"/>
      <c r="F16" s="22" t="s">
        <v>21</v>
      </c>
      <c r="G16" s="44"/>
      <c r="I16" s="62" t="s">
        <v>15</v>
      </c>
      <c r="J16" s="20" t="s">
        <v>44</v>
      </c>
      <c r="K16" s="21"/>
      <c r="L16" s="22" t="s">
        <v>21</v>
      </c>
      <c r="M16" s="44"/>
      <c r="O16" s="62" t="s">
        <v>15</v>
      </c>
      <c r="P16" s="20" t="s">
        <v>44</v>
      </c>
      <c r="Q16" s="21"/>
      <c r="R16" s="22" t="s">
        <v>21</v>
      </c>
      <c r="S16" s="44"/>
    </row>
    <row r="17" spans="3:19" s="19" customFormat="1" ht="30" customHeight="1" x14ac:dyDescent="0.2">
      <c r="C17" s="62"/>
      <c r="D17" s="37" t="s">
        <v>29</v>
      </c>
      <c r="E17" s="38"/>
      <c r="F17" s="39" t="s">
        <v>23</v>
      </c>
      <c r="G17" s="45"/>
      <c r="I17" s="62"/>
      <c r="J17" s="37" t="s">
        <v>29</v>
      </c>
      <c r="K17" s="38"/>
      <c r="L17" s="39" t="s">
        <v>23</v>
      </c>
      <c r="M17" s="45"/>
      <c r="O17" s="62"/>
      <c r="P17" s="37" t="s">
        <v>29</v>
      </c>
      <c r="Q17" s="38"/>
      <c r="R17" s="39" t="s">
        <v>23</v>
      </c>
      <c r="S17" s="45"/>
    </row>
    <row r="18" spans="3:19" s="19" customFormat="1" ht="30" customHeight="1" x14ac:dyDescent="0.2">
      <c r="C18" s="62"/>
      <c r="D18" s="37" t="s">
        <v>36</v>
      </c>
      <c r="E18" s="38"/>
      <c r="F18" s="39" t="s">
        <v>22</v>
      </c>
      <c r="G18" s="45"/>
      <c r="I18" s="62"/>
      <c r="J18" s="37" t="s">
        <v>36</v>
      </c>
      <c r="K18" s="38"/>
      <c r="L18" s="39" t="s">
        <v>22</v>
      </c>
      <c r="M18" s="45"/>
      <c r="O18" s="62"/>
      <c r="P18" s="37" t="s">
        <v>36</v>
      </c>
      <c r="Q18" s="38"/>
      <c r="R18" s="39" t="s">
        <v>22</v>
      </c>
      <c r="S18" s="45"/>
    </row>
    <row r="19" spans="3:19" s="19" customFormat="1" ht="30" customHeight="1" x14ac:dyDescent="0.2">
      <c r="C19" s="62"/>
      <c r="D19" s="24" t="s">
        <v>46</v>
      </c>
      <c r="E19" s="25"/>
      <c r="F19" s="26" t="s">
        <v>25</v>
      </c>
      <c r="G19" s="46"/>
      <c r="I19" s="62"/>
      <c r="J19" s="24" t="s">
        <v>46</v>
      </c>
      <c r="K19" s="25"/>
      <c r="L19" s="26" t="s">
        <v>25</v>
      </c>
      <c r="M19" s="46"/>
      <c r="O19" s="62"/>
      <c r="P19" s="24" t="s">
        <v>46</v>
      </c>
      <c r="Q19" s="25"/>
      <c r="R19" s="26" t="s">
        <v>25</v>
      </c>
      <c r="S19" s="46"/>
    </row>
    <row r="20" spans="3:19" s="19" customFormat="1" ht="30" customHeight="1" x14ac:dyDescent="0.2">
      <c r="C20" s="62"/>
      <c r="D20" s="33" t="s">
        <v>7</v>
      </c>
      <c r="E20" s="34" t="s">
        <v>10</v>
      </c>
      <c r="F20" s="35" t="s">
        <v>24</v>
      </c>
      <c r="G20" s="36">
        <f>ROUNDDOWN(G18*G19/1000,0)</f>
        <v>0</v>
      </c>
      <c r="I20" s="62"/>
      <c r="J20" s="33" t="s">
        <v>7</v>
      </c>
      <c r="K20" s="34" t="s">
        <v>10</v>
      </c>
      <c r="L20" s="35" t="s">
        <v>24</v>
      </c>
      <c r="M20" s="36">
        <f>ROUNDDOWN(M18*M19/1000,0)</f>
        <v>0</v>
      </c>
      <c r="O20" s="62"/>
      <c r="P20" s="33" t="s">
        <v>7</v>
      </c>
      <c r="Q20" s="34" t="s">
        <v>10</v>
      </c>
      <c r="R20" s="35" t="s">
        <v>24</v>
      </c>
      <c r="S20" s="36">
        <f>ROUNDDOWN(S18*S19/1000,0)</f>
        <v>0</v>
      </c>
    </row>
    <row r="21" spans="3:19" s="19" customFormat="1" ht="30" customHeight="1" x14ac:dyDescent="0.2">
      <c r="C21" s="66" t="s">
        <v>16</v>
      </c>
      <c r="D21" s="20" t="s">
        <v>1</v>
      </c>
      <c r="E21" s="21"/>
      <c r="F21" s="22" t="s">
        <v>21</v>
      </c>
      <c r="G21" s="23">
        <f>G8-ROUNDDOWN(G16*0.1+G17/6,0)</f>
        <v>274</v>
      </c>
      <c r="I21" s="66" t="s">
        <v>16</v>
      </c>
      <c r="J21" s="20" t="s">
        <v>1</v>
      </c>
      <c r="K21" s="21"/>
      <c r="L21" s="22" t="s">
        <v>21</v>
      </c>
      <c r="M21" s="23">
        <f>M8-ROUNDDOWN(M16*0.1+M17/6,0)</f>
        <v>168</v>
      </c>
      <c r="O21" s="66" t="s">
        <v>16</v>
      </c>
      <c r="P21" s="20" t="s">
        <v>1</v>
      </c>
      <c r="Q21" s="21"/>
      <c r="R21" s="22" t="s">
        <v>21</v>
      </c>
      <c r="S21" s="23">
        <f>S8-ROUNDDOWN(S16*0.1+S17/6,0)</f>
        <v>219</v>
      </c>
    </row>
    <row r="22" spans="3:19" s="19" customFormat="1" ht="30" hidden="1" customHeight="1" x14ac:dyDescent="0.2">
      <c r="C22" s="67"/>
      <c r="D22" s="24" t="s">
        <v>38</v>
      </c>
      <c r="E22" s="25"/>
      <c r="F22" s="26" t="s">
        <v>26</v>
      </c>
      <c r="G22" s="28">
        <v>1436.5</v>
      </c>
      <c r="I22" s="67"/>
      <c r="J22" s="24" t="s">
        <v>38</v>
      </c>
      <c r="K22" s="25"/>
      <c r="L22" s="26" t="s">
        <v>26</v>
      </c>
      <c r="M22" s="28">
        <v>729.3</v>
      </c>
      <c r="O22" s="67"/>
      <c r="P22" s="24" t="s">
        <v>38</v>
      </c>
      <c r="Q22" s="25"/>
      <c r="R22" s="26" t="s">
        <v>26</v>
      </c>
      <c r="S22" s="28">
        <v>1130.42</v>
      </c>
    </row>
    <row r="23" spans="3:19" s="19" customFormat="1" ht="30" hidden="1" customHeight="1" x14ac:dyDescent="0.2">
      <c r="C23" s="67"/>
      <c r="D23" s="24" t="s">
        <v>8</v>
      </c>
      <c r="E23" s="25" t="s">
        <v>27</v>
      </c>
      <c r="F23" s="26" t="s">
        <v>24</v>
      </c>
      <c r="G23" s="27">
        <f>ROUNDDOWN(G21*G22*12/1000,0)</f>
        <v>4723</v>
      </c>
      <c r="I23" s="67"/>
      <c r="J23" s="24" t="s">
        <v>8</v>
      </c>
      <c r="K23" s="25" t="s">
        <v>27</v>
      </c>
      <c r="L23" s="26" t="s">
        <v>24</v>
      </c>
      <c r="M23" s="27">
        <f>ROUNDDOWN(M21*M22*12/1000,0)</f>
        <v>1470</v>
      </c>
      <c r="O23" s="67"/>
      <c r="P23" s="24" t="s">
        <v>8</v>
      </c>
      <c r="Q23" s="25" t="s">
        <v>27</v>
      </c>
      <c r="R23" s="26" t="s">
        <v>24</v>
      </c>
      <c r="S23" s="27">
        <f>ROUNDDOWN(S21*S22*12/1000,0)</f>
        <v>2970</v>
      </c>
    </row>
    <row r="24" spans="3:19" s="19" customFormat="1" ht="30" customHeight="1" x14ac:dyDescent="0.2">
      <c r="C24" s="67"/>
      <c r="D24" s="24" t="s">
        <v>4</v>
      </c>
      <c r="E24" s="25"/>
      <c r="F24" s="26" t="s">
        <v>23</v>
      </c>
      <c r="G24" s="27">
        <f>G9-G18</f>
        <v>465854</v>
      </c>
      <c r="I24" s="67"/>
      <c r="J24" s="24" t="s">
        <v>4</v>
      </c>
      <c r="K24" s="25"/>
      <c r="L24" s="26" t="s">
        <v>23</v>
      </c>
      <c r="M24" s="27">
        <f>M9-M18</f>
        <v>177836</v>
      </c>
      <c r="O24" s="67"/>
      <c r="P24" s="24" t="s">
        <v>4</v>
      </c>
      <c r="Q24" s="25"/>
      <c r="R24" s="26" t="s">
        <v>23</v>
      </c>
      <c r="S24" s="27">
        <f>S9-S18</f>
        <v>407186</v>
      </c>
    </row>
    <row r="25" spans="3:19" s="19" customFormat="1" ht="30" hidden="1" customHeight="1" x14ac:dyDescent="0.2">
      <c r="C25" s="67"/>
      <c r="D25" s="24" t="s">
        <v>39</v>
      </c>
      <c r="E25" s="25"/>
      <c r="F25" s="26" t="s">
        <v>25</v>
      </c>
      <c r="G25" s="28">
        <v>10.210000000000001</v>
      </c>
      <c r="I25" s="67"/>
      <c r="J25" s="24" t="s">
        <v>39</v>
      </c>
      <c r="K25" s="25"/>
      <c r="L25" s="26" t="s">
        <v>25</v>
      </c>
      <c r="M25" s="28">
        <v>12.57</v>
      </c>
      <c r="O25" s="67"/>
      <c r="P25" s="24" t="s">
        <v>39</v>
      </c>
      <c r="Q25" s="25"/>
      <c r="R25" s="26" t="s">
        <v>25</v>
      </c>
      <c r="S25" s="28">
        <v>9.11</v>
      </c>
    </row>
    <row r="26" spans="3:19" s="19" customFormat="1" ht="30" hidden="1" customHeight="1" x14ac:dyDescent="0.2">
      <c r="C26" s="67"/>
      <c r="D26" s="24" t="s">
        <v>11</v>
      </c>
      <c r="E26" s="25" t="s">
        <v>19</v>
      </c>
      <c r="F26" s="26" t="s">
        <v>24</v>
      </c>
      <c r="G26" s="27">
        <f>ROUNDDOWN(G24*G25/1000,0)</f>
        <v>4756</v>
      </c>
      <c r="I26" s="67"/>
      <c r="J26" s="24" t="s">
        <v>11</v>
      </c>
      <c r="K26" s="25" t="s">
        <v>19</v>
      </c>
      <c r="L26" s="26" t="s">
        <v>24</v>
      </c>
      <c r="M26" s="27">
        <f>ROUNDDOWN(M24*M25/1000,0)</f>
        <v>2235</v>
      </c>
      <c r="O26" s="67"/>
      <c r="P26" s="24" t="s">
        <v>11</v>
      </c>
      <c r="Q26" s="25" t="s">
        <v>19</v>
      </c>
      <c r="R26" s="26" t="s">
        <v>24</v>
      </c>
      <c r="S26" s="27">
        <f>ROUNDDOWN(S24*S25/1000,0)+2</f>
        <v>3711</v>
      </c>
    </row>
    <row r="27" spans="3:19" s="19" customFormat="1" ht="30" customHeight="1" x14ac:dyDescent="0.2">
      <c r="C27" s="67"/>
      <c r="D27" s="24" t="s">
        <v>20</v>
      </c>
      <c r="E27" s="25"/>
      <c r="F27" s="26" t="s">
        <v>25</v>
      </c>
      <c r="G27" s="28">
        <v>3.36</v>
      </c>
      <c r="I27" s="67"/>
      <c r="J27" s="24" t="s">
        <v>20</v>
      </c>
      <c r="K27" s="25"/>
      <c r="L27" s="26" t="s">
        <v>25</v>
      </c>
      <c r="M27" s="28">
        <v>3.36</v>
      </c>
      <c r="O27" s="67"/>
      <c r="P27" s="24" t="s">
        <v>20</v>
      </c>
      <c r="Q27" s="25"/>
      <c r="R27" s="26" t="s">
        <v>25</v>
      </c>
      <c r="S27" s="28">
        <v>3.36</v>
      </c>
    </row>
    <row r="28" spans="3:19" s="19" customFormat="1" ht="30" customHeight="1" x14ac:dyDescent="0.2">
      <c r="C28" s="67"/>
      <c r="D28" s="24" t="s">
        <v>0</v>
      </c>
      <c r="E28" s="25"/>
      <c r="F28" s="26" t="s">
        <v>24</v>
      </c>
      <c r="G28" s="27">
        <f>ROUNDDOWN(G24*G27/1000,0)</f>
        <v>1565</v>
      </c>
      <c r="I28" s="67"/>
      <c r="J28" s="29" t="s">
        <v>0</v>
      </c>
      <c r="K28" s="25"/>
      <c r="L28" s="31" t="s">
        <v>24</v>
      </c>
      <c r="M28" s="32">
        <f>ROUNDDOWN(M24*M27/1000,0)</f>
        <v>597</v>
      </c>
      <c r="O28" s="67"/>
      <c r="P28" s="29" t="s">
        <v>0</v>
      </c>
      <c r="Q28" s="25"/>
      <c r="R28" s="31" t="s">
        <v>24</v>
      </c>
      <c r="S28" s="32">
        <f>ROUNDDOWN(S24*S27/1000,0)</f>
        <v>1368</v>
      </c>
    </row>
    <row r="29" spans="3:19" ht="30" customHeight="1" x14ac:dyDescent="0.2">
      <c r="C29" s="56" t="s">
        <v>41</v>
      </c>
      <c r="D29" s="57"/>
      <c r="E29" s="9" t="s">
        <v>27</v>
      </c>
      <c r="F29" s="10" t="s">
        <v>24</v>
      </c>
      <c r="G29" s="11">
        <f>G20+G23+G26+G28</f>
        <v>11044</v>
      </c>
      <c r="I29" s="58" t="s">
        <v>41</v>
      </c>
      <c r="J29" s="59"/>
      <c r="K29" s="3" t="s">
        <v>27</v>
      </c>
      <c r="L29" s="4" t="s">
        <v>24</v>
      </c>
      <c r="M29" s="5">
        <f>M20+M23+M26+M28</f>
        <v>4302</v>
      </c>
      <c r="O29" s="60" t="s">
        <v>41</v>
      </c>
      <c r="P29" s="61"/>
      <c r="Q29" s="6" t="s">
        <v>27</v>
      </c>
      <c r="R29" s="7" t="s">
        <v>24</v>
      </c>
      <c r="S29" s="8">
        <f>S20+S23+S26+S28</f>
        <v>8049</v>
      </c>
    </row>
    <row r="30" spans="3:19" s="19" customFormat="1" ht="30" customHeight="1" x14ac:dyDescent="0.2">
      <c r="C30" s="14"/>
      <c r="D30" s="14"/>
      <c r="E30" s="15"/>
      <c r="F30" s="15"/>
      <c r="G30" s="16"/>
      <c r="I30" s="14"/>
      <c r="J30" s="14"/>
      <c r="K30" s="15"/>
      <c r="L30" s="15"/>
      <c r="M30" s="16"/>
      <c r="O30" s="14"/>
      <c r="P30" s="14"/>
      <c r="Q30" s="15"/>
      <c r="R30" s="15"/>
      <c r="S30" s="16"/>
    </row>
    <row r="31" spans="3:19" ht="30" customHeight="1" x14ac:dyDescent="0.2">
      <c r="C31" s="17" t="s">
        <v>18</v>
      </c>
      <c r="I31" s="17" t="s">
        <v>18</v>
      </c>
      <c r="O31" s="17" t="s">
        <v>18</v>
      </c>
    </row>
    <row r="32" spans="3:19" ht="30" customHeight="1" x14ac:dyDescent="0.2">
      <c r="C32" s="63" t="s">
        <v>47</v>
      </c>
      <c r="D32" s="57"/>
      <c r="E32" s="57"/>
      <c r="F32" s="10" t="s">
        <v>24</v>
      </c>
      <c r="G32" s="11">
        <f>G29-G13</f>
        <v>0</v>
      </c>
      <c r="I32" s="64" t="s">
        <v>47</v>
      </c>
      <c r="J32" s="59"/>
      <c r="K32" s="59"/>
      <c r="L32" s="4" t="s">
        <v>24</v>
      </c>
      <c r="M32" s="5">
        <f>M29-M13</f>
        <v>0</v>
      </c>
      <c r="O32" s="65" t="s">
        <v>47</v>
      </c>
      <c r="P32" s="61"/>
      <c r="Q32" s="61"/>
      <c r="R32" s="7" t="s">
        <v>24</v>
      </c>
      <c r="S32" s="8">
        <f>S29-S13</f>
        <v>0</v>
      </c>
    </row>
  </sheetData>
  <sheetProtection password="8178" sheet="1" objects="1" scenarios="1"/>
  <mergeCells count="24">
    <mergeCell ref="K3:L3"/>
    <mergeCell ref="C5:G5"/>
    <mergeCell ref="I5:M5"/>
    <mergeCell ref="O5:S5"/>
    <mergeCell ref="C8:C12"/>
    <mergeCell ref="I8:I12"/>
    <mergeCell ref="O8:O12"/>
    <mergeCell ref="C3:G3"/>
    <mergeCell ref="P3:Q3"/>
    <mergeCell ref="C32:E32"/>
    <mergeCell ref="I32:K32"/>
    <mergeCell ref="O32:Q32"/>
    <mergeCell ref="C21:C28"/>
    <mergeCell ref="I21:I28"/>
    <mergeCell ref="O21:O28"/>
    <mergeCell ref="C29:D29"/>
    <mergeCell ref="I29:J29"/>
    <mergeCell ref="O29:P29"/>
    <mergeCell ref="C13:D13"/>
    <mergeCell ref="I13:J13"/>
    <mergeCell ref="O13:P13"/>
    <mergeCell ref="C16:C20"/>
    <mergeCell ref="I16:I20"/>
    <mergeCell ref="O16:O20"/>
  </mergeCells>
  <phoneticPr fontI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蓄電池なし</vt:lpstr>
      <vt:lpstr>蓄電池あり</vt:lpstr>
      <vt:lpstr>蓄電池あり!Print_Area</vt:lpstr>
      <vt:lpstr>蓄電池なし!Print_Area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2104412</dc:creator>
  <cp:lastModifiedBy>2104412</cp:lastModifiedBy>
  <cp:lastPrinted>2022-07-25T06:35:29Z</cp:lastPrinted>
  <dcterms:created xsi:type="dcterms:W3CDTF">2022-07-19T23:41:08Z</dcterms:created>
  <dcterms:modified xsi:type="dcterms:W3CDTF">2022-08-17T04:40:12Z</dcterms:modified>
</cp:coreProperties>
</file>