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345" windowWidth="19155" windowHeight="9090"/>
  </bookViews>
  <sheets>
    <sheet name="計算表" sheetId="1" r:id="rId1"/>
    <sheet name="データ表" sheetId="2" state="hidden" r:id="rId2"/>
  </sheets>
  <definedNames>
    <definedName name="_xlnm.Print_Area" localSheetId="1">データ表!$B$1:$W$61</definedName>
    <definedName name="_xlnm.Print_Area" localSheetId="0">計算表!$B$1:$L$42</definedName>
    <definedName name="窒素持ち出し量" localSheetId="1">データ表!$C$7:$I$56</definedName>
    <definedName name="窒素持ち出し量">データ表!$C$7:$I$56</definedName>
  </definedNames>
  <calcPr calcId="145621"/>
</workbook>
</file>

<file path=xl/calcChain.xml><?xml version="1.0" encoding="utf-8"?>
<calcChain xmlns="http://schemas.openxmlformats.org/spreadsheetml/2006/main">
  <c r="I56" i="2" l="1"/>
  <c r="I55" i="2"/>
  <c r="I54" i="2"/>
  <c r="I53" i="2"/>
  <c r="H50" i="2"/>
  <c r="I50" i="2" s="1"/>
  <c r="I49" i="2"/>
  <c r="I48" i="2"/>
  <c r="I47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7" i="2"/>
  <c r="I26" i="2"/>
  <c r="I25" i="2"/>
  <c r="I24" i="2"/>
  <c r="I23" i="2"/>
  <c r="I22" i="2"/>
  <c r="I21" i="2"/>
  <c r="I20" i="2"/>
  <c r="I18" i="2"/>
  <c r="I17" i="2"/>
  <c r="I15" i="2"/>
  <c r="I14" i="2"/>
  <c r="I13" i="2"/>
  <c r="I12" i="2"/>
  <c r="I10" i="2"/>
  <c r="W9" i="2"/>
  <c r="G30" i="1" s="1"/>
  <c r="I9" i="2"/>
  <c r="W8" i="2"/>
  <c r="I8" i="2"/>
  <c r="I7" i="2"/>
  <c r="D34" i="1"/>
  <c r="G29" i="1"/>
  <c r="H25" i="1"/>
  <c r="G25" i="1"/>
  <c r="H24" i="1"/>
  <c r="I24" i="1" s="1"/>
  <c r="G24" i="1"/>
  <c r="H23" i="1"/>
  <c r="G23" i="1"/>
  <c r="I23" i="1" s="1"/>
  <c r="H22" i="1"/>
  <c r="G22" i="1"/>
  <c r="I22" i="1" s="1"/>
  <c r="I21" i="1"/>
  <c r="H21" i="1"/>
  <c r="G21" i="1"/>
  <c r="H20" i="1"/>
  <c r="I20" i="1" s="1"/>
  <c r="G20" i="1"/>
  <c r="H19" i="1"/>
  <c r="G19" i="1"/>
  <c r="I19" i="1" l="1"/>
  <c r="I25" i="1" s="1"/>
  <c r="C34" i="1" s="1"/>
  <c r="F34" i="1" s="1"/>
  <c r="G34" i="1" s="1"/>
  <c r="H36" i="1" s="1"/>
</calcChain>
</file>

<file path=xl/sharedStrings.xml><?xml version="1.0" encoding="utf-8"?>
<sst xmlns="http://schemas.openxmlformats.org/spreadsheetml/2006/main" count="164" uniqueCount="154">
  <si>
    <t>（１）ほ場</t>
    <rPh sb="4" eb="5">
      <t>ジョウ</t>
    </rPh>
    <phoneticPr fontId="3"/>
  </si>
  <si>
    <t>ほ場住所</t>
    <rPh sb="1" eb="2">
      <t>ジョウ</t>
    </rPh>
    <rPh sb="2" eb="4">
      <t>ジュウショ</t>
    </rPh>
    <phoneticPr fontId="3"/>
  </si>
  <si>
    <t>面積</t>
    <rPh sb="0" eb="2">
      <t>メンセキ</t>
    </rPh>
    <phoneticPr fontId="3"/>
  </si>
  <si>
    <t>㎡</t>
    <phoneticPr fontId="3"/>
  </si>
  <si>
    <t>（２）栽培作物</t>
    <rPh sb="3" eb="5">
      <t>サイバイ</t>
    </rPh>
    <rPh sb="5" eb="7">
      <t>サクモツ</t>
    </rPh>
    <phoneticPr fontId="3"/>
  </si>
  <si>
    <t>作物名</t>
    <rPh sb="0" eb="2">
      <t>サクモツ</t>
    </rPh>
    <rPh sb="2" eb="3">
      <t>メイ</t>
    </rPh>
    <phoneticPr fontId="3"/>
  </si>
  <si>
    <t>前作の作物名</t>
    <rPh sb="0" eb="2">
      <t>ゼンサク</t>
    </rPh>
    <rPh sb="3" eb="5">
      <t>サクモツ</t>
    </rPh>
    <rPh sb="5" eb="6">
      <t>メイ</t>
    </rPh>
    <phoneticPr fontId="3"/>
  </si>
  <si>
    <t>すき込みの有無</t>
    <rPh sb="2" eb="3">
      <t>コ</t>
    </rPh>
    <rPh sb="5" eb="7">
      <t>ウム</t>
    </rPh>
    <phoneticPr fontId="3"/>
  </si>
  <si>
    <t>（土壌診断の結果を記入）</t>
    <rPh sb="1" eb="3">
      <t>ドジョウ</t>
    </rPh>
    <rPh sb="3" eb="5">
      <t>シンダン</t>
    </rPh>
    <rPh sb="6" eb="8">
      <t>ケッカ</t>
    </rPh>
    <rPh sb="9" eb="11">
      <t>キニュウ</t>
    </rPh>
    <phoneticPr fontId="3"/>
  </si>
  <si>
    <t>（４）ほ場における肥料投入量</t>
    <rPh sb="4" eb="5">
      <t>ジョウ</t>
    </rPh>
    <rPh sb="9" eb="11">
      <t>ヒリョウ</t>
    </rPh>
    <rPh sb="11" eb="13">
      <t>トウニュウ</t>
    </rPh>
    <rPh sb="13" eb="14">
      <t>リョウ</t>
    </rPh>
    <phoneticPr fontId="3"/>
  </si>
  <si>
    <t>(kg/10a)</t>
    <phoneticPr fontId="3"/>
  </si>
  <si>
    <t>投入予定日</t>
    <rPh sb="0" eb="2">
      <t>トウニュウ</t>
    </rPh>
    <rPh sb="2" eb="4">
      <t>ヨテイ</t>
    </rPh>
    <rPh sb="4" eb="5">
      <t>ビ</t>
    </rPh>
    <phoneticPr fontId="3"/>
  </si>
  <si>
    <t>肥料の種類</t>
    <rPh sb="0" eb="2">
      <t>ヒリョウ</t>
    </rPh>
    <rPh sb="3" eb="5">
      <t>シュルイ</t>
    </rPh>
    <phoneticPr fontId="3"/>
  </si>
  <si>
    <t>投入量</t>
    <rPh sb="0" eb="2">
      <t>トウニュウ</t>
    </rPh>
    <rPh sb="2" eb="3">
      <t>リョウ</t>
    </rPh>
    <phoneticPr fontId="3"/>
  </si>
  <si>
    <t>成分比</t>
    <rPh sb="0" eb="2">
      <t>セイブン</t>
    </rPh>
    <rPh sb="2" eb="3">
      <t>ヒ</t>
    </rPh>
    <phoneticPr fontId="3"/>
  </si>
  <si>
    <t>肥効率</t>
    <rPh sb="0" eb="1">
      <t>ヒ</t>
    </rPh>
    <rPh sb="1" eb="3">
      <t>コウリツ</t>
    </rPh>
    <phoneticPr fontId="3"/>
  </si>
  <si>
    <t>窒素換算量</t>
    <rPh sb="0" eb="2">
      <t>チッソ</t>
    </rPh>
    <rPh sb="2" eb="4">
      <t>カンザン</t>
    </rPh>
    <rPh sb="4" eb="5">
      <t>リョウ</t>
    </rPh>
    <phoneticPr fontId="3"/>
  </si>
  <si>
    <t>化学肥料１０</t>
    <rPh sb="0" eb="2">
      <t>カガク</t>
    </rPh>
    <rPh sb="2" eb="4">
      <t>ヒリョウ</t>
    </rPh>
    <phoneticPr fontId="3"/>
  </si>
  <si>
    <t>化学肥料６</t>
    <rPh sb="0" eb="2">
      <t>カガク</t>
    </rPh>
    <rPh sb="2" eb="4">
      <t>ヒリョウ</t>
    </rPh>
    <phoneticPr fontId="3"/>
  </si>
  <si>
    <t>合計</t>
    <rPh sb="0" eb="2">
      <t>ゴウケイ</t>
    </rPh>
    <phoneticPr fontId="3"/>
  </si>
  <si>
    <t>作物</t>
    <rPh sb="0" eb="2">
      <t>サクモツ</t>
    </rPh>
    <phoneticPr fontId="3"/>
  </si>
  <si>
    <t>ほ場のある地域</t>
    <rPh sb="1" eb="2">
      <t>ジョウ</t>
    </rPh>
    <rPh sb="5" eb="7">
      <t>チイキ</t>
    </rPh>
    <phoneticPr fontId="3"/>
  </si>
  <si>
    <t>栽培面積</t>
    <rPh sb="0" eb="2">
      <t>サイバイ</t>
    </rPh>
    <rPh sb="2" eb="4">
      <t>メンセキ</t>
    </rPh>
    <phoneticPr fontId="3"/>
  </si>
  <si>
    <t>涵養量</t>
    <rPh sb="0" eb="2">
      <t>カンヨウ</t>
    </rPh>
    <rPh sb="2" eb="3">
      <t>リョウ</t>
    </rPh>
    <phoneticPr fontId="3"/>
  </si>
  <si>
    <t>水稲の場合</t>
    <rPh sb="0" eb="2">
      <t>スイトウ</t>
    </rPh>
    <rPh sb="3" eb="5">
      <t>バアイ</t>
    </rPh>
    <phoneticPr fontId="3"/>
  </si>
  <si>
    <t>水稲以外の場合</t>
    <rPh sb="0" eb="2">
      <t>スイトウ</t>
    </rPh>
    <rPh sb="2" eb="4">
      <t>イガイ</t>
    </rPh>
    <rPh sb="5" eb="7">
      <t>バアイ</t>
    </rPh>
    <phoneticPr fontId="3"/>
  </si>
  <si>
    <t>（畑）その他</t>
    <rPh sb="1" eb="2">
      <t>ハタケ</t>
    </rPh>
    <rPh sb="5" eb="6">
      <t>タ</t>
    </rPh>
    <phoneticPr fontId="3"/>
  </si>
  <si>
    <t>施肥量</t>
    <rPh sb="0" eb="3">
      <t>セヒリョウ</t>
    </rPh>
    <phoneticPr fontId="3"/>
  </si>
  <si>
    <t>持ち出し量</t>
    <rPh sb="0" eb="1">
      <t>モ</t>
    </rPh>
    <rPh sb="2" eb="3">
      <t>ダ</t>
    </rPh>
    <rPh sb="4" eb="5">
      <t>リョウ</t>
    </rPh>
    <phoneticPr fontId="3"/>
  </si>
  <si>
    <t>脱窒量</t>
    <rPh sb="0" eb="2">
      <t>ダッチツ</t>
    </rPh>
    <rPh sb="2" eb="3">
      <t>リョウ</t>
    </rPh>
    <phoneticPr fontId="3"/>
  </si>
  <si>
    <t>窒素量</t>
    <rPh sb="0" eb="2">
      <t>チッソ</t>
    </rPh>
    <rPh sb="2" eb="3">
      <t>リョウ</t>
    </rPh>
    <phoneticPr fontId="3"/>
  </si>
  <si>
    <t>濃度</t>
    <rPh sb="0" eb="2">
      <t>ノウド</t>
    </rPh>
    <phoneticPr fontId="3"/>
  </si>
  <si>
    <t>●環境基準と比較</t>
    <rPh sb="1" eb="3">
      <t>カンキョウ</t>
    </rPh>
    <rPh sb="3" eb="5">
      <t>キジュン</t>
    </rPh>
    <rPh sb="6" eb="8">
      <t>ヒカク</t>
    </rPh>
    <phoneticPr fontId="3"/>
  </si>
  <si>
    <t>判定</t>
    <rPh sb="0" eb="2">
      <t>ハンテイ</t>
    </rPh>
    <phoneticPr fontId="3"/>
  </si>
  <si>
    <t>各種データー表</t>
    <rPh sb="0" eb="2">
      <t>カクシュ</t>
    </rPh>
    <rPh sb="6" eb="7">
      <t>ヒョウ</t>
    </rPh>
    <phoneticPr fontId="3"/>
  </si>
  <si>
    <t>窒素持ち出し量</t>
    <rPh sb="0" eb="2">
      <t>チッソ</t>
    </rPh>
    <rPh sb="2" eb="3">
      <t>モ</t>
    </rPh>
    <rPh sb="4" eb="5">
      <t>ダ</t>
    </rPh>
    <rPh sb="6" eb="7">
      <t>リョウ</t>
    </rPh>
    <phoneticPr fontId="3"/>
  </si>
  <si>
    <t>堆肥成分表</t>
    <rPh sb="0" eb="2">
      <t>タイヒ</t>
    </rPh>
    <rPh sb="2" eb="5">
      <t>セイブンヒョウ</t>
    </rPh>
    <phoneticPr fontId="3"/>
  </si>
  <si>
    <t>地域区分ごとの減水深データ</t>
  </si>
  <si>
    <t>施肥投入量</t>
    <rPh sb="0" eb="2">
      <t>セヒ</t>
    </rPh>
    <rPh sb="2" eb="4">
      <t>トウニュウ</t>
    </rPh>
    <rPh sb="4" eb="5">
      <t>リョウ</t>
    </rPh>
    <phoneticPr fontId="3"/>
  </si>
  <si>
    <t>ほ場からの排出量</t>
    <rPh sb="1" eb="2">
      <t>ジョウ</t>
    </rPh>
    <rPh sb="5" eb="7">
      <t>ハイシュツ</t>
    </rPh>
    <rPh sb="7" eb="8">
      <t>リョウ</t>
    </rPh>
    <phoneticPr fontId="3"/>
  </si>
  <si>
    <t>水田</t>
    <rPh sb="0" eb="2">
      <t>スイデン</t>
    </rPh>
    <phoneticPr fontId="3"/>
  </si>
  <si>
    <t>畑地</t>
    <rPh sb="0" eb="2">
      <t>ハタチ</t>
    </rPh>
    <phoneticPr fontId="3"/>
  </si>
  <si>
    <t>㎥</t>
    <phoneticPr fontId="3"/>
  </si>
  <si>
    <t>慣行レベル
Ａ</t>
    <rPh sb="0" eb="2">
      <t>カンコウ</t>
    </rPh>
    <phoneticPr fontId="3"/>
  </si>
  <si>
    <t>収穫物</t>
    <rPh sb="0" eb="3">
      <t>シュウカクブツ</t>
    </rPh>
    <phoneticPr fontId="3"/>
  </si>
  <si>
    <t>収穫物
以外</t>
    <rPh sb="0" eb="3">
      <t>シュウカクブツ</t>
    </rPh>
    <rPh sb="4" eb="6">
      <t>イガイ</t>
    </rPh>
    <phoneticPr fontId="3"/>
  </si>
  <si>
    <t>地上部
すべて※１</t>
    <rPh sb="0" eb="2">
      <t>チジョウ</t>
    </rPh>
    <rPh sb="2" eb="3">
      <t>ブ</t>
    </rPh>
    <phoneticPr fontId="3"/>
  </si>
  <si>
    <t>排出総量
Ｂ</t>
    <rPh sb="0" eb="2">
      <t>ハイシュツ</t>
    </rPh>
    <rPh sb="2" eb="3">
      <t>ソウ</t>
    </rPh>
    <rPh sb="3" eb="4">
      <t>リョウ</t>
    </rPh>
    <phoneticPr fontId="3"/>
  </si>
  <si>
    <t>堆肥の成分</t>
    <rPh sb="0" eb="2">
      <t>タイヒ</t>
    </rPh>
    <rPh sb="3" eb="5">
      <t>セイブン</t>
    </rPh>
    <phoneticPr fontId="3"/>
  </si>
  <si>
    <t>連年</t>
    <rPh sb="0" eb="2">
      <t>レンネン</t>
    </rPh>
    <phoneticPr fontId="3"/>
  </si>
  <si>
    <t>NO</t>
  </si>
  <si>
    <t>地区名</t>
  </si>
  <si>
    <t>減水深（mm/日）</t>
  </si>
  <si>
    <t>涵養係数</t>
    <rPh sb="0" eb="2">
      <t>カンヨウ</t>
    </rPh>
    <rPh sb="2" eb="4">
      <t>ケイスウ</t>
    </rPh>
    <phoneticPr fontId="3"/>
  </si>
  <si>
    <t>水稲</t>
    <rPh sb="0" eb="2">
      <t>スイトウ</t>
    </rPh>
    <phoneticPr fontId="3"/>
  </si>
  <si>
    <t>小麦</t>
    <rPh sb="0" eb="2">
      <t>コムギ</t>
    </rPh>
    <phoneticPr fontId="3"/>
  </si>
  <si>
    <t>（水田）阿蘇西麓区</t>
    <rPh sb="1" eb="3">
      <t>スイデン</t>
    </rPh>
    <phoneticPr fontId="3"/>
  </si>
  <si>
    <t>（畑）白川中流区</t>
    <rPh sb="1" eb="2">
      <t>ハタケ</t>
    </rPh>
    <rPh sb="3" eb="5">
      <t>シラカワ</t>
    </rPh>
    <rPh sb="5" eb="7">
      <t>チュウリュウ</t>
    </rPh>
    <rPh sb="7" eb="8">
      <t>ク</t>
    </rPh>
    <phoneticPr fontId="3"/>
  </si>
  <si>
    <t>六条大麦</t>
    <rPh sb="0" eb="2">
      <t>ロクジョウ</t>
    </rPh>
    <rPh sb="2" eb="4">
      <t>オオムギ</t>
    </rPh>
    <phoneticPr fontId="3"/>
  </si>
  <si>
    <t>化学肥料８</t>
    <rPh sb="0" eb="2">
      <t>カガク</t>
    </rPh>
    <rPh sb="2" eb="4">
      <t>ヒリョウ</t>
    </rPh>
    <phoneticPr fontId="3"/>
  </si>
  <si>
    <t>（水田）高遊原東部区</t>
    <rPh sb="1" eb="3">
      <t>スイデン</t>
    </rPh>
    <phoneticPr fontId="3"/>
  </si>
  <si>
    <t>二条大麦</t>
    <rPh sb="0" eb="2">
      <t>ニジョウ</t>
    </rPh>
    <rPh sb="2" eb="4">
      <t>オオムギ</t>
    </rPh>
    <phoneticPr fontId="3"/>
  </si>
  <si>
    <t>（水田）高遊原東部西原村小森・河原地区</t>
    <rPh sb="1" eb="3">
      <t>スイデン</t>
    </rPh>
    <rPh sb="4" eb="7">
      <t>タカユウバル</t>
    </rPh>
    <rPh sb="7" eb="9">
      <t>トウブ</t>
    </rPh>
    <phoneticPr fontId="3"/>
  </si>
  <si>
    <t>化学肥料１６</t>
    <rPh sb="0" eb="2">
      <t>カガク</t>
    </rPh>
    <rPh sb="2" eb="4">
      <t>ヒリョウ</t>
    </rPh>
    <phoneticPr fontId="3"/>
  </si>
  <si>
    <t>（水田）菊鹿盆区</t>
    <rPh sb="1" eb="3">
      <t>スイデン</t>
    </rPh>
    <phoneticPr fontId="3"/>
  </si>
  <si>
    <t>年間降水量（ｍｍ）</t>
    <rPh sb="0" eb="2">
      <t>ネンカン</t>
    </rPh>
    <rPh sb="2" eb="5">
      <t>コウスイリョウ</t>
    </rPh>
    <phoneticPr fontId="3"/>
  </si>
  <si>
    <t>大豆</t>
    <rPh sb="0" eb="2">
      <t>ダイズ</t>
    </rPh>
    <phoneticPr fontId="3"/>
  </si>
  <si>
    <t>（水田）植木台地北部区</t>
    <rPh sb="1" eb="3">
      <t>スイデン</t>
    </rPh>
    <phoneticPr fontId="3"/>
  </si>
  <si>
    <t>小豆</t>
    <rPh sb="0" eb="2">
      <t>アズキ</t>
    </rPh>
    <phoneticPr fontId="3"/>
  </si>
  <si>
    <t>牛ふん主体堆きゅう肥</t>
    <phoneticPr fontId="3"/>
  </si>
  <si>
    <t>（水田）菊池台地区</t>
    <rPh sb="1" eb="3">
      <t>スイデン</t>
    </rPh>
    <phoneticPr fontId="3"/>
  </si>
  <si>
    <t>いんげん</t>
    <phoneticPr fontId="3"/>
  </si>
  <si>
    <t>豚ぷん主体堆きゅう肥</t>
    <phoneticPr fontId="3"/>
  </si>
  <si>
    <t>（水田）菊池台地幾久冨、竹迫地区</t>
    <rPh sb="1" eb="3">
      <t>スイデン</t>
    </rPh>
    <rPh sb="4" eb="6">
      <t>キクチ</t>
    </rPh>
    <rPh sb="6" eb="8">
      <t>ダイチ</t>
    </rPh>
    <phoneticPr fontId="3"/>
  </si>
  <si>
    <t>ラッカセイ</t>
    <phoneticPr fontId="3"/>
  </si>
  <si>
    <t>－</t>
    <phoneticPr fontId="3"/>
  </si>
  <si>
    <t>鶏ふん主体堆きゅう肥</t>
    <phoneticPr fontId="3"/>
  </si>
  <si>
    <t>（水田）植木台地南部区</t>
    <rPh sb="1" eb="3">
      <t>スイデン</t>
    </rPh>
    <phoneticPr fontId="3"/>
  </si>
  <si>
    <t>馬ふん主体堆きゅう肥</t>
    <phoneticPr fontId="3"/>
  </si>
  <si>
    <t>（水田）白川中流区水稲作付</t>
    <rPh sb="1" eb="3">
      <t>スイデン</t>
    </rPh>
    <phoneticPr fontId="3"/>
  </si>
  <si>
    <t>かんしょ</t>
    <phoneticPr fontId="3"/>
  </si>
  <si>
    <t>稲わら等植物由来堆肥</t>
    <phoneticPr fontId="3"/>
  </si>
  <si>
    <t xml:space="preserve">白川中流水田湛水事業 </t>
    <rPh sb="0" eb="2">
      <t>シラカワ</t>
    </rPh>
    <rPh sb="2" eb="4">
      <t>チュウリュウ</t>
    </rPh>
    <phoneticPr fontId="3"/>
  </si>
  <si>
    <t>馬鈴薯</t>
    <rPh sb="0" eb="3">
      <t>バレイショ</t>
    </rPh>
    <phoneticPr fontId="3"/>
  </si>
  <si>
    <t>植物性有機物(稲わら､野草等)</t>
    <phoneticPr fontId="3"/>
  </si>
  <si>
    <t>（水田）高遊原西部区</t>
    <rPh sb="1" eb="3">
      <t>スイデン</t>
    </rPh>
    <phoneticPr fontId="3"/>
  </si>
  <si>
    <t>緑肥作物(イタリアン、レンゲ)</t>
    <phoneticPr fontId="3"/>
  </si>
  <si>
    <t>（水田）小山山区</t>
    <rPh sb="1" eb="3">
      <t>スイデン</t>
    </rPh>
    <phoneticPr fontId="3"/>
  </si>
  <si>
    <t>きゅうり</t>
    <phoneticPr fontId="3"/>
  </si>
  <si>
    <t>緑肥作物(ｿﾙｺﾞｰ､ｸﾛﾀﾗﾘｱ､ﾄｳﾓﾛｺｼ等)</t>
    <phoneticPr fontId="3"/>
  </si>
  <si>
    <t>（水田）託麻台地北部区</t>
    <rPh sb="1" eb="3">
      <t>スイデン</t>
    </rPh>
    <rPh sb="4" eb="6">
      <t>タクマ</t>
    </rPh>
    <phoneticPr fontId="3"/>
  </si>
  <si>
    <t>とまと</t>
    <phoneticPr fontId="3"/>
  </si>
  <si>
    <t>（水田）八景水谷区</t>
    <rPh sb="1" eb="3">
      <t>スイデン</t>
    </rPh>
    <phoneticPr fontId="3"/>
  </si>
  <si>
    <t>なす</t>
    <phoneticPr fontId="3"/>
  </si>
  <si>
    <t>（水田）託麻台地南区</t>
    <rPh sb="1" eb="3">
      <t>スイデン</t>
    </rPh>
    <phoneticPr fontId="3"/>
  </si>
  <si>
    <t>ピーマン</t>
    <phoneticPr fontId="3"/>
  </si>
  <si>
    <t>kg・10ａ</t>
    <phoneticPr fontId="3"/>
  </si>
  <si>
    <t>（水田）江津湖周辺区</t>
    <rPh sb="1" eb="3">
      <t>スイデン</t>
    </rPh>
    <phoneticPr fontId="3"/>
  </si>
  <si>
    <t>かぼちゃ</t>
    <phoneticPr fontId="3"/>
  </si>
  <si>
    <t>（水田）熊本市街南部区</t>
    <rPh sb="1" eb="3">
      <t>スイデン</t>
    </rPh>
    <phoneticPr fontId="3"/>
  </si>
  <si>
    <t>いちご</t>
    <phoneticPr fontId="3"/>
  </si>
  <si>
    <t>（水田）金峰山周縁区</t>
    <rPh sb="1" eb="3">
      <t>スイデン</t>
    </rPh>
    <phoneticPr fontId="3"/>
  </si>
  <si>
    <t>すいか</t>
    <phoneticPr fontId="3"/>
  </si>
  <si>
    <t>（水田）緑川区</t>
    <rPh sb="1" eb="3">
      <t>スイデン</t>
    </rPh>
    <phoneticPr fontId="3"/>
  </si>
  <si>
    <t>メロン</t>
    <phoneticPr fontId="3"/>
  </si>
  <si>
    <t>（水田）熊本平野区</t>
    <rPh sb="1" eb="3">
      <t>スイデン</t>
    </rPh>
    <phoneticPr fontId="3"/>
  </si>
  <si>
    <t>さといも</t>
    <phoneticPr fontId="3"/>
  </si>
  <si>
    <t>（水田）宇土区</t>
    <rPh sb="1" eb="3">
      <t>スイデン</t>
    </rPh>
    <phoneticPr fontId="3"/>
  </si>
  <si>
    <t>えだまめ</t>
    <phoneticPr fontId="3"/>
  </si>
  <si>
    <t>施用年</t>
    <rPh sb="0" eb="2">
      <t>セヨウ</t>
    </rPh>
    <rPh sb="2" eb="3">
      <t>ネン</t>
    </rPh>
    <phoneticPr fontId="3"/>
  </si>
  <si>
    <t>３年以上</t>
    <rPh sb="1" eb="2">
      <t>ネン</t>
    </rPh>
    <rPh sb="2" eb="4">
      <t>イジョウ</t>
    </rPh>
    <phoneticPr fontId="3"/>
  </si>
  <si>
    <t>（水田）その他地域</t>
    <rPh sb="1" eb="3">
      <t>スイデン</t>
    </rPh>
    <rPh sb="6" eb="7">
      <t>タ</t>
    </rPh>
    <rPh sb="7" eb="9">
      <t>チイキ</t>
    </rPh>
    <phoneticPr fontId="3"/>
  </si>
  <si>
    <t>未熟とうもろ</t>
    <rPh sb="0" eb="2">
      <t>ミジュク</t>
    </rPh>
    <phoneticPr fontId="3"/>
  </si>
  <si>
    <t>キャベツ</t>
    <phoneticPr fontId="3"/>
  </si>
  <si>
    <t>はくさい</t>
    <phoneticPr fontId="3"/>
  </si>
  <si>
    <t>ほうれんそう</t>
    <phoneticPr fontId="3"/>
  </si>
  <si>
    <t>ねぎ</t>
    <phoneticPr fontId="3"/>
  </si>
  <si>
    <t>たまねぎ</t>
    <phoneticPr fontId="3"/>
  </si>
  <si>
    <t>レタス</t>
    <phoneticPr fontId="3"/>
  </si>
  <si>
    <t>セロリ</t>
    <phoneticPr fontId="3"/>
  </si>
  <si>
    <t>だいこん</t>
    <phoneticPr fontId="3"/>
  </si>
  <si>
    <t>にんじん</t>
    <phoneticPr fontId="3"/>
  </si>
  <si>
    <t>ごぼう</t>
    <phoneticPr fontId="3"/>
  </si>
  <si>
    <t>みかん</t>
    <phoneticPr fontId="3"/>
  </si>
  <si>
    <t>ブドウ</t>
    <phoneticPr fontId="3"/>
  </si>
  <si>
    <t>なし</t>
    <phoneticPr fontId="3"/>
  </si>
  <si>
    <t>もも</t>
    <phoneticPr fontId="3"/>
  </si>
  <si>
    <t>かき</t>
    <phoneticPr fontId="3"/>
  </si>
  <si>
    <t>なたね</t>
    <phoneticPr fontId="3"/>
  </si>
  <si>
    <t>－</t>
    <phoneticPr fontId="3"/>
  </si>
  <si>
    <t>茶</t>
    <rPh sb="0" eb="1">
      <t>チャ</t>
    </rPh>
    <phoneticPr fontId="3"/>
  </si>
  <si>
    <t>タバコ</t>
    <phoneticPr fontId="3"/>
  </si>
  <si>
    <t>－</t>
    <phoneticPr fontId="3"/>
  </si>
  <si>
    <t>いぐさ</t>
    <phoneticPr fontId="3"/>
  </si>
  <si>
    <t>マメ科牧草</t>
    <rPh sb="2" eb="3">
      <t>カ</t>
    </rPh>
    <rPh sb="3" eb="5">
      <t>ボクソウ</t>
    </rPh>
    <phoneticPr fontId="3"/>
  </si>
  <si>
    <t>イネか牧草</t>
    <rPh sb="3" eb="5">
      <t>ボクソウ</t>
    </rPh>
    <phoneticPr fontId="3"/>
  </si>
  <si>
    <t>青刈とうもろこし</t>
    <rPh sb="0" eb="2">
      <t>アオガ</t>
    </rPh>
    <phoneticPr fontId="3"/>
  </si>
  <si>
    <t>ソルゴー</t>
    <phoneticPr fontId="3"/>
  </si>
  <si>
    <t>※牧草類は、環境基準値から逆算をし、施肥限度値を積算した</t>
    <rPh sb="1" eb="3">
      <t>ボクソウ</t>
    </rPh>
    <rPh sb="3" eb="4">
      <t>ルイ</t>
    </rPh>
    <rPh sb="6" eb="8">
      <t>カンキョウ</t>
    </rPh>
    <rPh sb="8" eb="10">
      <t>キジュン</t>
    </rPh>
    <rPh sb="10" eb="11">
      <t>チ</t>
    </rPh>
    <rPh sb="13" eb="15">
      <t>ギャクサン</t>
    </rPh>
    <rPh sb="18" eb="20">
      <t>セヒ</t>
    </rPh>
    <rPh sb="20" eb="22">
      <t>ゲンド</t>
    </rPh>
    <rPh sb="22" eb="23">
      <t>チ</t>
    </rPh>
    <rPh sb="24" eb="26">
      <t>セキサン</t>
    </rPh>
    <phoneticPr fontId="3"/>
  </si>
  <si>
    <t>※１環境保全型農業研究連絡会ニュースNO３３ 1996 農環研</t>
    <rPh sb="2" eb="4">
      <t>カンキョウ</t>
    </rPh>
    <rPh sb="4" eb="7">
      <t>ホゼンガタ</t>
    </rPh>
    <rPh sb="7" eb="9">
      <t>ノウギョウ</t>
    </rPh>
    <rPh sb="9" eb="11">
      <t>ケンキュウ</t>
    </rPh>
    <rPh sb="11" eb="14">
      <t>レンラクカイ</t>
    </rPh>
    <rPh sb="28" eb="29">
      <t>ノウ</t>
    </rPh>
    <rPh sb="29" eb="30">
      <t>カン</t>
    </rPh>
    <rPh sb="30" eb="31">
      <t>ケン</t>
    </rPh>
    <phoneticPr fontId="3"/>
  </si>
  <si>
    <t>※２脱窒量　水田３ｋｇ／１０ａ（施肥投入量の３０％）、畑地１ｋｇ／１０ａとした</t>
    <rPh sb="2" eb="4">
      <t>ダッチツ</t>
    </rPh>
    <rPh sb="4" eb="5">
      <t>リョウ</t>
    </rPh>
    <rPh sb="6" eb="8">
      <t>スイデン</t>
    </rPh>
    <rPh sb="16" eb="18">
      <t>セヒ</t>
    </rPh>
    <rPh sb="18" eb="20">
      <t>トウニュウ</t>
    </rPh>
    <rPh sb="20" eb="21">
      <t>リョウ</t>
    </rPh>
    <rPh sb="27" eb="29">
      <t>ハタチ</t>
    </rPh>
    <phoneticPr fontId="3"/>
  </si>
  <si>
    <t>※３微生物による窒素固定は考慮していない</t>
    <rPh sb="2" eb="5">
      <t>ビセイブツ</t>
    </rPh>
    <rPh sb="8" eb="10">
      <t>チッソ</t>
    </rPh>
    <rPh sb="10" eb="12">
      <t>コテイ</t>
    </rPh>
    <rPh sb="13" eb="15">
      <t>コウリョ</t>
    </rPh>
    <phoneticPr fontId="3"/>
  </si>
  <si>
    <t>施肥量チェック表</t>
    <rPh sb="0" eb="2">
      <t>セヒ</t>
    </rPh>
    <rPh sb="2" eb="3">
      <t>リョウ</t>
    </rPh>
    <rPh sb="7" eb="8">
      <t>ヒョウ</t>
    </rPh>
    <phoneticPr fontId="3"/>
  </si>
  <si>
    <t>別添４</t>
    <rPh sb="0" eb="2">
      <t>ベッテン</t>
    </rPh>
    <phoneticPr fontId="3"/>
  </si>
  <si>
    <t>●前作残渣の持ち出し</t>
    <rPh sb="1" eb="3">
      <t>ゼンサク</t>
    </rPh>
    <rPh sb="3" eb="5">
      <t>ザンサ</t>
    </rPh>
    <rPh sb="6" eb="7">
      <t>モ</t>
    </rPh>
    <rPh sb="8" eb="9">
      <t>ダ</t>
    </rPh>
    <phoneticPr fontId="3"/>
  </si>
  <si>
    <t>（３）土壌診断結果　　</t>
    <rPh sb="3" eb="5">
      <t>ドジョウ</t>
    </rPh>
    <rPh sb="5" eb="7">
      <t>シンダン</t>
    </rPh>
    <rPh sb="7" eb="9">
      <t>ケッカ</t>
    </rPh>
    <phoneticPr fontId="3"/>
  </si>
  <si>
    <t>（５）涵養量の積算</t>
    <rPh sb="3" eb="5">
      <t>カンヨウ</t>
    </rPh>
    <rPh sb="5" eb="6">
      <t>リョウ</t>
    </rPh>
    <rPh sb="7" eb="9">
      <t>セキサン</t>
    </rPh>
    <phoneticPr fontId="3"/>
  </si>
  <si>
    <t>（６）作土層から溶出する窒素濃度</t>
    <rPh sb="3" eb="4">
      <t>サク</t>
    </rPh>
    <rPh sb="4" eb="5">
      <t>ド</t>
    </rPh>
    <rPh sb="5" eb="6">
      <t>ソウ</t>
    </rPh>
    <rPh sb="8" eb="10">
      <t>ヨウシュツ</t>
    </rPh>
    <rPh sb="12" eb="14">
      <t>チッソ</t>
    </rPh>
    <rPh sb="14" eb="16">
      <t>ノウド</t>
    </rPh>
    <phoneticPr fontId="3"/>
  </si>
  <si>
    <t>窒素（T-N）</t>
    <rPh sb="0" eb="2">
      <t>チッソ</t>
    </rPh>
    <phoneticPr fontId="3"/>
  </si>
  <si>
    <r>
      <t>リン酸（P</t>
    </r>
    <r>
      <rPr>
        <sz val="10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O</t>
    </r>
    <r>
      <rPr>
        <sz val="10"/>
        <color theme="1"/>
        <rFont val="ＭＳ Ｐゴシック"/>
        <family val="3"/>
        <charset val="128"/>
        <scheme val="minor"/>
      </rPr>
      <t>5</t>
    </r>
    <r>
      <rPr>
        <sz val="11"/>
        <color theme="1"/>
        <rFont val="ＭＳ Ｐゴシック"/>
        <family val="2"/>
        <charset val="128"/>
        <scheme val="minor"/>
      </rPr>
      <t>）</t>
    </r>
    <rPh sb="2" eb="3">
      <t>サン</t>
    </rPh>
    <phoneticPr fontId="3"/>
  </si>
  <si>
    <r>
      <t>カリ（Ｋ</t>
    </r>
    <r>
      <rPr>
        <sz val="10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O）</t>
    </r>
    <phoneticPr fontId="3"/>
  </si>
  <si>
    <t>（kg／10a）</t>
    <phoneticPr fontId="3"/>
  </si>
  <si>
    <t>（kg/10a）</t>
    <phoneticPr fontId="3"/>
  </si>
  <si>
    <t>（mg/L）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</si>
</sst>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.0;[Red]\-#,##0.0"/>
  </numFmts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MS UI Gothic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 style="dashed">
        <color auto="1"/>
      </bottom>
      <diagonal/>
    </border>
    <border>
      <left/>
      <right style="thin">
        <color indexed="64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7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3" borderId="6" xfId="0" applyFill="1" applyBorder="1">
      <alignment vertical="center"/>
    </xf>
    <xf numFmtId="38" fontId="0" fillId="3" borderId="9" xfId="1" applyFont="1" applyFill="1" applyBorder="1">
      <alignment vertical="center"/>
    </xf>
    <xf numFmtId="176" fontId="0" fillId="4" borderId="9" xfId="0" applyNumberFormat="1" applyFill="1" applyBorder="1">
      <alignment vertical="center"/>
    </xf>
    <xf numFmtId="177" fontId="0" fillId="4" borderId="9" xfId="1" applyNumberFormat="1" applyFont="1" applyFill="1" applyBorder="1">
      <alignment vertical="center"/>
    </xf>
    <xf numFmtId="0" fontId="0" fillId="0" borderId="5" xfId="0" applyBorder="1">
      <alignment vertical="center"/>
    </xf>
    <xf numFmtId="0" fontId="0" fillId="3" borderId="10" xfId="0" applyFill="1" applyBorder="1">
      <alignment vertical="center"/>
    </xf>
    <xf numFmtId="38" fontId="0" fillId="3" borderId="10" xfId="1" applyFont="1" applyFill="1" applyBorder="1">
      <alignment vertical="center"/>
    </xf>
    <xf numFmtId="176" fontId="0" fillId="4" borderId="10" xfId="0" applyNumberFormat="1" applyFill="1" applyBorder="1">
      <alignment vertical="center"/>
    </xf>
    <xf numFmtId="177" fontId="0" fillId="4" borderId="10" xfId="1" applyNumberFormat="1" applyFont="1" applyFill="1" applyBorder="1">
      <alignment vertical="center"/>
    </xf>
    <xf numFmtId="0" fontId="4" fillId="0" borderId="0" xfId="0" applyFont="1" applyBorder="1">
      <alignment vertical="center"/>
    </xf>
    <xf numFmtId="0" fontId="0" fillId="3" borderId="13" xfId="0" applyFill="1" applyBorder="1">
      <alignment vertical="center"/>
    </xf>
    <xf numFmtId="38" fontId="0" fillId="3" borderId="14" xfId="1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38" fontId="0" fillId="0" borderId="4" xfId="1" applyFont="1" applyBorder="1">
      <alignment vertical="center"/>
    </xf>
    <xf numFmtId="176" fontId="0" fillId="0" borderId="4" xfId="0" applyNumberFormat="1" applyBorder="1">
      <alignment vertical="center"/>
    </xf>
    <xf numFmtId="9" fontId="0" fillId="0" borderId="4" xfId="0" applyNumberFormat="1" applyBorder="1">
      <alignment vertical="center"/>
    </xf>
    <xf numFmtId="177" fontId="0" fillId="0" borderId="4" xfId="1" applyNumberFormat="1" applyFont="1" applyBorder="1">
      <alignment vertical="center"/>
    </xf>
    <xf numFmtId="0" fontId="0" fillId="0" borderId="0" xfId="0" applyBorder="1" applyAlignment="1">
      <alignment horizontal="right" vertical="center"/>
    </xf>
    <xf numFmtId="38" fontId="0" fillId="4" borderId="4" xfId="1" applyFont="1" applyFill="1" applyBorder="1">
      <alignment vertical="center"/>
    </xf>
    <xf numFmtId="38" fontId="0" fillId="0" borderId="0" xfId="1" applyFont="1">
      <alignment vertical="center"/>
    </xf>
    <xf numFmtId="38" fontId="0" fillId="0" borderId="0" xfId="1" applyFont="1" applyBorder="1">
      <alignment vertical="center"/>
    </xf>
    <xf numFmtId="0" fontId="0" fillId="4" borderId="4" xfId="0" applyFill="1" applyBorder="1">
      <alignment vertical="center"/>
    </xf>
    <xf numFmtId="2" fontId="0" fillId="4" borderId="4" xfId="0" applyNumberFormat="1" applyFill="1" applyBorder="1">
      <alignment vertical="center"/>
    </xf>
    <xf numFmtId="0" fontId="0" fillId="3" borderId="15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9" xfId="0" applyBorder="1">
      <alignment vertical="center"/>
    </xf>
    <xf numFmtId="0" fontId="0" fillId="5" borderId="16" xfId="0" applyFill="1" applyBorder="1" applyAlignment="1">
      <alignment horizontal="center" vertical="center"/>
    </xf>
    <xf numFmtId="0" fontId="0" fillId="0" borderId="18" xfId="0" applyBorder="1">
      <alignment vertical="center"/>
    </xf>
    <xf numFmtId="0" fontId="0" fillId="5" borderId="19" xfId="0" applyFill="1" applyBorder="1" applyAlignment="1">
      <alignment horizontal="center" vertical="center" wrapText="1"/>
    </xf>
    <xf numFmtId="0" fontId="0" fillId="4" borderId="17" xfId="0" applyFill="1" applyBorder="1">
      <alignment vertical="center"/>
    </xf>
    <xf numFmtId="0" fontId="0" fillId="4" borderId="20" xfId="0" applyFill="1" applyBorder="1" applyAlignment="1">
      <alignment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 wrapText="1"/>
    </xf>
    <xf numFmtId="0" fontId="0" fillId="0" borderId="4" xfId="0" applyFill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6" borderId="4" xfId="0" applyFill="1" applyBorder="1">
      <alignment vertical="center"/>
    </xf>
    <xf numFmtId="9" fontId="0" fillId="0" borderId="4" xfId="2" applyFont="1" applyBorder="1">
      <alignment vertical="center"/>
    </xf>
    <xf numFmtId="3" fontId="0" fillId="0" borderId="0" xfId="0" applyNumberFormat="1">
      <alignment vertical="center"/>
    </xf>
    <xf numFmtId="176" fontId="0" fillId="0" borderId="4" xfId="2" applyNumberFormat="1" applyFont="1" applyBorder="1">
      <alignment vertical="center"/>
    </xf>
    <xf numFmtId="0" fontId="0" fillId="0" borderId="0" xfId="0" applyNumberFormat="1">
      <alignment vertical="center"/>
    </xf>
    <xf numFmtId="9" fontId="0" fillId="0" borderId="0" xfId="0" applyNumberFormat="1">
      <alignment vertical="center"/>
    </xf>
    <xf numFmtId="0" fontId="0" fillId="0" borderId="23" xfId="0" applyFill="1" applyBorder="1">
      <alignment vertical="center"/>
    </xf>
    <xf numFmtId="0" fontId="0" fillId="3" borderId="0" xfId="0" applyFill="1" applyBorder="1">
      <alignment vertical="center"/>
    </xf>
    <xf numFmtId="0" fontId="0" fillId="2" borderId="1" xfId="0" applyFill="1" applyBorder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0" fillId="2" borderId="0" xfId="0" applyFill="1" applyBorder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4" borderId="0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</cellXfs>
  <cellStyles count="6">
    <cellStyle name="パーセント" xfId="2" builtinId="5"/>
    <cellStyle name="桁区切り" xfId="1" builtinId="6"/>
    <cellStyle name="標準" xfId="0" builtinId="0"/>
    <cellStyle name="標準 2" xfId="3"/>
    <cellStyle name="標準 3" xfId="4"/>
    <cellStyle name="標準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36</xdr:row>
      <xdr:rowOff>47625</xdr:rowOff>
    </xdr:from>
    <xdr:to>
      <xdr:col>5</xdr:col>
      <xdr:colOff>114300</xdr:colOff>
      <xdr:row>41</xdr:row>
      <xdr:rowOff>161925</xdr:rowOff>
    </xdr:to>
    <xdr:sp macro="" textlink="">
      <xdr:nvSpPr>
        <xdr:cNvPr id="2" name="テキスト ボックス 1"/>
        <xdr:cNvSpPr txBox="1"/>
      </xdr:nvSpPr>
      <xdr:spPr>
        <a:xfrm>
          <a:off x="1162050" y="9477375"/>
          <a:ext cx="4143375" cy="981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計算表：</a:t>
          </a:r>
          <a:endParaRPr kumimoji="1" lang="en-US" altLang="ja-JP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　　　　　　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残存量＋施肥量（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分）－持ち出し量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－脱窒量</a:t>
          </a:r>
          <a:endParaRPr kumimoji="1" lang="en-US" altLang="ja-JP" sz="1100"/>
        </a:p>
        <a:p>
          <a:r>
            <a:rPr kumimoji="1" lang="ja-JP" altLang="en-US" sz="1100"/>
            <a:t>濃度＝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涵養量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</xdr:col>
      <xdr:colOff>714374</xdr:colOff>
      <xdr:row>39</xdr:row>
      <xdr:rowOff>28575</xdr:rowOff>
    </xdr:from>
    <xdr:to>
      <xdr:col>4</xdr:col>
      <xdr:colOff>1292699</xdr:colOff>
      <xdr:row>39</xdr:row>
      <xdr:rowOff>28575</xdr:rowOff>
    </xdr:to>
    <xdr:cxnSp macro="">
      <xdr:nvCxnSpPr>
        <xdr:cNvPr id="3" name="直線コネクタ 2"/>
        <xdr:cNvCxnSpPr/>
      </xdr:nvCxnSpPr>
      <xdr:spPr>
        <a:xfrm>
          <a:off x="1733549" y="9982200"/>
          <a:ext cx="3312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2"/>
  <sheetViews>
    <sheetView tabSelected="1" zoomScaleNormal="100" workbookViewId="0">
      <selection activeCell="I39" sqref="I39"/>
    </sheetView>
  </sheetViews>
  <sheetFormatPr defaultRowHeight="13.5"/>
  <cols>
    <col min="2" max="2" width="4.375" customWidth="1"/>
    <col min="3" max="3" width="17.875" customWidth="1"/>
    <col min="4" max="4" width="18" customWidth="1"/>
    <col min="5" max="5" width="18.875" customWidth="1"/>
    <col min="6" max="6" width="11.375" customWidth="1"/>
    <col min="7" max="7" width="10.5" customWidth="1"/>
    <col min="8" max="8" width="10.75" customWidth="1"/>
    <col min="9" max="9" width="13.25" customWidth="1"/>
    <col min="10" max="10" width="4.5" customWidth="1"/>
    <col min="11" max="12" width="9" hidden="1" customWidth="1"/>
  </cols>
  <sheetData>
    <row r="1" spans="3:27" ht="18.75">
      <c r="C1" s="65" t="s">
        <v>143</v>
      </c>
      <c r="E1" s="66" t="s">
        <v>142</v>
      </c>
    </row>
    <row r="3" spans="3:27">
      <c r="C3" t="s">
        <v>0</v>
      </c>
    </row>
    <row r="4" spans="3:27" s="1" customFormat="1">
      <c r="C4" s="2" t="s">
        <v>1</v>
      </c>
      <c r="D4" s="3"/>
      <c r="E4" s="3"/>
      <c r="F4" s="3"/>
      <c r="G4" s="2" t="s">
        <v>2</v>
      </c>
      <c r="H4" s="3"/>
      <c r="I4" s="4" t="s">
        <v>3</v>
      </c>
    </row>
    <row r="5" spans="3:27" ht="23.25" customHeight="1">
      <c r="C5" s="5"/>
      <c r="D5" s="6"/>
      <c r="E5" s="6"/>
      <c r="F5" s="6"/>
      <c r="G5" s="5"/>
      <c r="H5" s="6"/>
      <c r="I5" s="7"/>
    </row>
    <row r="7" spans="3:27">
      <c r="C7" t="s">
        <v>4</v>
      </c>
      <c r="D7" s="8" t="s">
        <v>144</v>
      </c>
      <c r="E7" s="8"/>
      <c r="J7" s="8"/>
    </row>
    <row r="8" spans="3:27">
      <c r="C8" s="9" t="s">
        <v>5</v>
      </c>
      <c r="D8" s="2" t="s">
        <v>6</v>
      </c>
      <c r="E8" s="9" t="s">
        <v>7</v>
      </c>
      <c r="J8" s="8"/>
    </row>
    <row r="9" spans="3:27" ht="18.75" customHeight="1">
      <c r="C9" s="10"/>
      <c r="D9" s="5"/>
      <c r="E9" s="10"/>
      <c r="I9" s="8"/>
    </row>
    <row r="10" spans="3:27">
      <c r="J10" s="8"/>
    </row>
    <row r="11" spans="3:27">
      <c r="J11" s="8"/>
    </row>
    <row r="12" spans="3:27">
      <c r="C12" t="s">
        <v>145</v>
      </c>
      <c r="J12" s="8"/>
    </row>
    <row r="13" spans="3:27" s="1" customFormat="1">
      <c r="C13" s="9" t="s">
        <v>148</v>
      </c>
      <c r="D13" s="9" t="s">
        <v>149</v>
      </c>
      <c r="E13" s="9" t="s">
        <v>150</v>
      </c>
      <c r="J13" s="11"/>
    </row>
    <row r="14" spans="3:27" ht="27" customHeight="1">
      <c r="C14" s="10"/>
      <c r="D14" s="10"/>
      <c r="E14" s="10"/>
      <c r="F14" t="s">
        <v>8</v>
      </c>
    </row>
    <row r="15" spans="3:27">
      <c r="R15" s="8"/>
      <c r="S15" s="8"/>
      <c r="T15" s="8"/>
      <c r="U15" s="8"/>
      <c r="V15" s="8"/>
      <c r="W15" s="8"/>
      <c r="X15" s="8"/>
      <c r="Y15" s="8"/>
      <c r="Z15" s="8"/>
      <c r="AA15" s="8"/>
    </row>
    <row r="17" spans="2:17">
      <c r="C17" t="s">
        <v>9</v>
      </c>
      <c r="I17" s="12" t="s">
        <v>10</v>
      </c>
    </row>
    <row r="18" spans="2:17" s="1" customFormat="1" ht="30" customHeight="1">
      <c r="C18" s="9" t="s">
        <v>11</v>
      </c>
      <c r="D18" s="71" t="s">
        <v>12</v>
      </c>
      <c r="E18" s="72"/>
      <c r="F18" s="9" t="s">
        <v>13</v>
      </c>
      <c r="G18" s="9" t="s">
        <v>14</v>
      </c>
      <c r="H18" s="9" t="s">
        <v>15</v>
      </c>
      <c r="I18" s="9" t="s">
        <v>16</v>
      </c>
      <c r="J18" s="13"/>
      <c r="L18" s="14"/>
    </row>
    <row r="19" spans="2:17" ht="30" customHeight="1">
      <c r="C19" s="15"/>
      <c r="D19" s="75"/>
      <c r="E19" s="76"/>
      <c r="F19" s="16"/>
      <c r="G19" s="17" t="str">
        <f>IFERROR(VLOOKUP(D19,データ表!$K$7:$M$20,2,FALSE),"")</f>
        <v/>
      </c>
      <c r="H19" s="17" t="str">
        <f>IFERROR(VLOOKUP(D19,データ表!$K$7:$M$20,3,FALSE),"")</f>
        <v/>
      </c>
      <c r="I19" s="18" t="str">
        <f>IFERROR(+F19*G19*H19,"")</f>
        <v/>
      </c>
      <c r="J19" s="19"/>
    </row>
    <row r="20" spans="2:17" ht="30" customHeight="1">
      <c r="C20" s="20"/>
      <c r="D20" s="67"/>
      <c r="E20" s="68"/>
      <c r="F20" s="21"/>
      <c r="G20" s="22" t="str">
        <f>IFERROR(VLOOKUP(D20,データ表!$K$7:$M$20,2,FALSE),"")</f>
        <v/>
      </c>
      <c r="H20" s="22" t="str">
        <f>IFERROR(VLOOKUP(D20,データ表!$K$7:$M$20,3,FALSE),"")</f>
        <v/>
      </c>
      <c r="I20" s="23" t="str">
        <f t="shared" ref="I20:I24" si="0">IFERROR(+F20*G20*H20,"")</f>
        <v/>
      </c>
      <c r="J20" s="19"/>
    </row>
    <row r="21" spans="2:17" ht="30" customHeight="1">
      <c r="C21" s="20"/>
      <c r="D21" s="67"/>
      <c r="E21" s="68"/>
      <c r="F21" s="21"/>
      <c r="G21" s="22" t="str">
        <f>IFERROR(VLOOKUP(D21,データ表!$K$7:$M$20,2,FALSE),"")</f>
        <v/>
      </c>
      <c r="H21" s="22" t="str">
        <f>IFERROR(VLOOKUP(D21,データ表!$K$7:$M$20,3,FALSE),"")</f>
        <v/>
      </c>
      <c r="I21" s="23" t="str">
        <f t="shared" si="0"/>
        <v/>
      </c>
      <c r="J21" s="19"/>
      <c r="M21" s="8"/>
      <c r="N21" s="24"/>
      <c r="O21" s="8"/>
      <c r="P21" s="8"/>
      <c r="Q21" s="8"/>
    </row>
    <row r="22" spans="2:17" ht="30" customHeight="1">
      <c r="C22" s="20"/>
      <c r="D22" s="67"/>
      <c r="E22" s="68"/>
      <c r="F22" s="21"/>
      <c r="G22" s="22" t="str">
        <f>IFERROR(VLOOKUP(D22,データ表!$K$7:$M$20,2,FALSE),"")</f>
        <v/>
      </c>
      <c r="H22" s="22" t="str">
        <f>IFERROR(VLOOKUP(D22,データ表!$K$7:$M$20,3,FALSE),"")</f>
        <v/>
      </c>
      <c r="I22" s="23" t="str">
        <f t="shared" si="0"/>
        <v/>
      </c>
      <c r="J22" s="19"/>
      <c r="M22" s="8"/>
      <c r="N22" s="8"/>
      <c r="O22" s="8"/>
      <c r="P22" s="8"/>
      <c r="Q22" s="8"/>
    </row>
    <row r="23" spans="2:17" ht="30" customHeight="1">
      <c r="C23" s="20"/>
      <c r="D23" s="67"/>
      <c r="E23" s="68"/>
      <c r="F23" s="21"/>
      <c r="G23" s="22" t="str">
        <f>IFERROR(VLOOKUP(D23,データ表!$K$7:$M$20,2,FALSE),"")</f>
        <v/>
      </c>
      <c r="H23" s="22" t="str">
        <f>IFERROR(VLOOKUP(D23,データ表!$K$7:$M$20,3,FALSE),"")</f>
        <v/>
      </c>
      <c r="I23" s="23" t="str">
        <f t="shared" si="0"/>
        <v/>
      </c>
      <c r="J23" s="19"/>
      <c r="M23" s="8"/>
      <c r="N23" s="8"/>
      <c r="O23" s="8"/>
      <c r="P23" s="8"/>
      <c r="Q23" s="8"/>
    </row>
    <row r="24" spans="2:17" ht="30" customHeight="1">
      <c r="C24" s="25"/>
      <c r="D24" s="67"/>
      <c r="E24" s="68"/>
      <c r="F24" s="26"/>
      <c r="G24" s="22" t="str">
        <f>IFERROR(VLOOKUP(D24,データ表!$K$7:$M$20,2,FALSE),"")</f>
        <v/>
      </c>
      <c r="H24" s="22" t="str">
        <f>IFERROR(VLOOKUP(D24,データ表!$K$7:$M$20,3,FALSE),"")</f>
        <v/>
      </c>
      <c r="I24" s="23" t="str">
        <f t="shared" si="0"/>
        <v/>
      </c>
      <c r="J24" s="19"/>
      <c r="M24" s="8"/>
      <c r="N24" s="8"/>
      <c r="O24" s="8"/>
      <c r="P24" s="8"/>
      <c r="Q24" s="8"/>
    </row>
    <row r="25" spans="2:17" ht="30" customHeight="1">
      <c r="C25" s="27" t="s">
        <v>19</v>
      </c>
      <c r="D25" s="69"/>
      <c r="E25" s="70"/>
      <c r="F25" s="28"/>
      <c r="G25" s="29" t="str">
        <f>IFERROR(VLOOKUP(E25,データ表!$K$7:$M$20,2,FALSE),"")</f>
        <v/>
      </c>
      <c r="H25" s="30" t="str">
        <f>IFERROR(VLOOKUP(E25,データ表!$K$7:$M$20,3,FALSE),"")</f>
        <v/>
      </c>
      <c r="I25" s="31">
        <f>SUM(I19:I24)</f>
        <v>0</v>
      </c>
      <c r="J25" s="19"/>
      <c r="K25" s="8"/>
      <c r="L25" s="8"/>
      <c r="M25" s="8"/>
      <c r="N25" s="8"/>
      <c r="O25" s="8"/>
      <c r="P25" s="8"/>
      <c r="Q25" s="8"/>
    </row>
    <row r="26" spans="2:17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2:17">
      <c r="B27" s="8"/>
      <c r="C27" t="s">
        <v>146</v>
      </c>
      <c r="E27" s="8"/>
      <c r="F27" s="8"/>
      <c r="G27" s="32" t="s">
        <v>151</v>
      </c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2:17" ht="29.25" customHeight="1">
      <c r="C28" s="9" t="s">
        <v>20</v>
      </c>
      <c r="D28" s="71" t="s">
        <v>21</v>
      </c>
      <c r="E28" s="72"/>
      <c r="F28" s="9" t="s">
        <v>22</v>
      </c>
      <c r="G28" s="9" t="s">
        <v>23</v>
      </c>
      <c r="N28" s="8"/>
      <c r="O28" s="8"/>
      <c r="P28" s="8"/>
      <c r="Q28" s="8"/>
    </row>
    <row r="29" spans="2:17" ht="28.5" customHeight="1">
      <c r="C29" s="10" t="s">
        <v>24</v>
      </c>
      <c r="D29" s="73"/>
      <c r="E29" s="74"/>
      <c r="F29" s="10"/>
      <c r="G29" s="33" t="str">
        <f>IFERROR(VLOOKUP(D29,データ表!Q8:R29,2,0)*100000,"")</f>
        <v/>
      </c>
      <c r="J29" s="34"/>
      <c r="N29" s="8"/>
      <c r="O29" s="8"/>
      <c r="P29" s="8"/>
      <c r="Q29" s="8"/>
    </row>
    <row r="30" spans="2:17" ht="28.5" customHeight="1">
      <c r="C30" s="10" t="s">
        <v>25</v>
      </c>
      <c r="D30" s="73"/>
      <c r="E30" s="74"/>
      <c r="F30" s="10"/>
      <c r="G30" s="33" t="str">
        <f>IFERROR(VLOOKUP(D30,データ表!U7:W9,3,0),"")</f>
        <v/>
      </c>
      <c r="J30" s="34"/>
      <c r="N30" s="8"/>
      <c r="O30" s="8"/>
      <c r="P30" s="8"/>
      <c r="Q30" s="8"/>
    </row>
    <row r="31" spans="2:17" ht="12.75" customHeight="1">
      <c r="E31" s="8"/>
      <c r="F31" s="8"/>
      <c r="G31" s="35"/>
      <c r="J31" s="34"/>
      <c r="N31" s="8"/>
      <c r="O31" s="8"/>
      <c r="P31" s="8"/>
      <c r="Q31" s="8"/>
    </row>
    <row r="32" spans="2:17">
      <c r="C32" t="s">
        <v>147</v>
      </c>
      <c r="E32" s="12" t="s">
        <v>152</v>
      </c>
      <c r="G32" s="12" t="s">
        <v>153</v>
      </c>
      <c r="N32" s="8"/>
      <c r="O32" s="8"/>
      <c r="P32" s="8"/>
      <c r="Q32" s="8"/>
    </row>
    <row r="33" spans="2:17" ht="25.5" customHeight="1">
      <c r="C33" s="9" t="s">
        <v>27</v>
      </c>
      <c r="D33" s="9" t="s">
        <v>28</v>
      </c>
      <c r="E33" s="9" t="s">
        <v>29</v>
      </c>
      <c r="F33" s="9" t="s">
        <v>30</v>
      </c>
      <c r="G33" s="9" t="s">
        <v>31</v>
      </c>
      <c r="I33" s="8"/>
      <c r="J33" s="8"/>
      <c r="K33" s="8"/>
      <c r="L33" s="8"/>
      <c r="M33" s="8"/>
      <c r="N33" s="8"/>
      <c r="O33" s="8"/>
      <c r="P33" s="8"/>
      <c r="Q33" s="8"/>
    </row>
    <row r="34" spans="2:17" ht="26.25" customHeight="1">
      <c r="B34" s="8"/>
      <c r="C34" s="36">
        <f>+I25</f>
        <v>0</v>
      </c>
      <c r="D34" s="36" t="e">
        <f>VLOOKUP(C9,データ表!窒素持ち出し量,5,0)</f>
        <v>#N/A</v>
      </c>
      <c r="E34" s="36">
        <v>1</v>
      </c>
      <c r="F34" s="36" t="e">
        <f>+C34-D34-E34</f>
        <v>#N/A</v>
      </c>
      <c r="G34" s="37" t="str">
        <f>IFERROR(+F34/(IF(ISNUMBER(G29),G29,G30))*1000000,"")</f>
        <v/>
      </c>
      <c r="I34" s="8"/>
      <c r="J34" s="8"/>
      <c r="K34" s="8"/>
      <c r="L34" s="8"/>
      <c r="M34" s="8"/>
      <c r="N34" s="8"/>
      <c r="O34" s="8"/>
      <c r="P34" s="8"/>
      <c r="Q34" s="8"/>
    </row>
    <row r="35" spans="2:17" ht="14.25" thickBot="1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2:17" ht="33.75" customHeight="1" thickTop="1" thickBot="1">
      <c r="C36" t="s">
        <v>32</v>
      </c>
      <c r="G36" t="s">
        <v>33</v>
      </c>
      <c r="H36" s="38" t="str">
        <f>IF(G34&gt;10,"×","○")</f>
        <v>×</v>
      </c>
    </row>
    <row r="37" spans="2:17" ht="14.25" thickTop="1"/>
    <row r="42" spans="2:17">
      <c r="F42" s="8"/>
    </row>
  </sheetData>
  <dataConsolidate/>
  <mergeCells count="11">
    <mergeCell ref="D23:E23"/>
    <mergeCell ref="D18:E18"/>
    <mergeCell ref="D19:E19"/>
    <mergeCell ref="D20:E20"/>
    <mergeCell ref="D21:E21"/>
    <mergeCell ref="D22:E22"/>
    <mergeCell ref="D24:E24"/>
    <mergeCell ref="D25:E25"/>
    <mergeCell ref="D28:E28"/>
    <mergeCell ref="D29:E29"/>
    <mergeCell ref="D30:E30"/>
  </mergeCells>
  <phoneticPr fontId="3"/>
  <dataValidations count="2">
    <dataValidation type="list" allowBlank="1" showInputMessage="1" showErrorMessage="1" sqref="E31">
      <formula1>$R$7:$R$25</formula1>
    </dataValidation>
    <dataValidation type="list" allowBlank="1" showInputMessage="1" showErrorMessage="1" sqref="E9">
      <formula1>"有,無"</formula1>
    </dataValidation>
  </dataValidations>
  <pageMargins left="0.25" right="0.25" top="0.75" bottom="0.75" header="0.3" footer="0.3"/>
  <pageSetup paperSize="9" scale="92" fitToHeight="0" orientation="portrait" r:id="rId1"/>
  <colBreaks count="1" manualBreakCount="1">
    <brk id="15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データ表!$K$7:$K$20</xm:f>
          </x14:formula1>
          <xm:sqref>D19:D24</xm:sqref>
        </x14:dataValidation>
        <x14:dataValidation type="list" allowBlank="1" showInputMessage="1" showErrorMessage="1">
          <x14:formula1>
            <xm:f>データ表!$U$7:$U$9</xm:f>
          </x14:formula1>
          <xm:sqref>D30</xm:sqref>
        </x14:dataValidation>
        <x14:dataValidation type="list" allowBlank="1" showInputMessage="1" showErrorMessage="1">
          <x14:formula1>
            <xm:f>データ表!$Q$7:$Q$29</xm:f>
          </x14:formula1>
          <xm:sqref>D29</xm:sqref>
        </x14:dataValidation>
        <x14:dataValidation type="list" allowBlank="1" showInputMessage="1" showErrorMessage="1">
          <x14:formula1>
            <xm:f>データ表!$C$7:$C$50</xm:f>
          </x14:formula1>
          <xm:sqref>C9:D9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W61"/>
  <sheetViews>
    <sheetView view="pageBreakPreview" topLeftCell="A7" zoomScale="60" zoomScaleNormal="100" workbookViewId="0">
      <selection activeCell="H30" sqref="H30"/>
    </sheetView>
  </sheetViews>
  <sheetFormatPr defaultRowHeight="13.5"/>
  <cols>
    <col min="2" max="2" width="3" customWidth="1"/>
    <col min="3" max="3" width="12" customWidth="1"/>
    <col min="4" max="4" width="13.875" customWidth="1"/>
    <col min="5" max="5" width="8.875" customWidth="1"/>
    <col min="6" max="6" width="10.5" customWidth="1"/>
    <col min="7" max="7" width="11.25" customWidth="1"/>
    <col min="8" max="8" width="7" customWidth="1"/>
    <col min="9" max="9" width="10" customWidth="1"/>
    <col min="11" max="11" width="31.25" customWidth="1"/>
    <col min="16" max="16" width="5.125" customWidth="1"/>
    <col min="17" max="17" width="30.5" customWidth="1"/>
    <col min="18" max="18" width="15.125" customWidth="1"/>
    <col min="19" max="19" width="2.875" customWidth="1"/>
    <col min="20" max="20" width="5" customWidth="1"/>
    <col min="21" max="21" width="19.125" customWidth="1"/>
    <col min="22" max="22" width="11" customWidth="1"/>
    <col min="23" max="23" width="10.5" bestFit="1" customWidth="1"/>
  </cols>
  <sheetData>
    <row r="2" spans="3:23" ht="17.25">
      <c r="C2" s="39"/>
      <c r="K2" t="s">
        <v>34</v>
      </c>
    </row>
    <row r="3" spans="3:23">
      <c r="C3" t="s">
        <v>35</v>
      </c>
    </row>
    <row r="4" spans="3:23">
      <c r="K4" t="s">
        <v>36</v>
      </c>
      <c r="P4" t="s">
        <v>37</v>
      </c>
    </row>
    <row r="5" spans="3:23">
      <c r="C5" s="40"/>
      <c r="D5" s="41" t="s">
        <v>38</v>
      </c>
      <c r="E5" s="77" t="s">
        <v>39</v>
      </c>
      <c r="F5" s="77"/>
      <c r="G5" s="77"/>
      <c r="H5" s="77"/>
      <c r="I5" s="78"/>
      <c r="P5" t="s">
        <v>40</v>
      </c>
      <c r="T5" t="s">
        <v>41</v>
      </c>
      <c r="W5" t="s">
        <v>42</v>
      </c>
    </row>
    <row r="6" spans="3:23" ht="27">
      <c r="C6" s="42"/>
      <c r="D6" s="43" t="s">
        <v>43</v>
      </c>
      <c r="E6" s="44" t="s">
        <v>44</v>
      </c>
      <c r="F6" s="45" t="s">
        <v>45</v>
      </c>
      <c r="G6" s="46" t="s">
        <v>46</v>
      </c>
      <c r="H6" s="47" t="s">
        <v>29</v>
      </c>
      <c r="I6" s="48" t="s">
        <v>47</v>
      </c>
      <c r="K6" s="10" t="s">
        <v>48</v>
      </c>
      <c r="L6" s="10" t="s">
        <v>14</v>
      </c>
      <c r="M6" s="10" t="s">
        <v>15</v>
      </c>
      <c r="N6" t="s">
        <v>49</v>
      </c>
      <c r="P6" s="10" t="s">
        <v>50</v>
      </c>
      <c r="Q6" s="10" t="s">
        <v>51</v>
      </c>
      <c r="R6" s="10" t="s">
        <v>52</v>
      </c>
      <c r="T6" s="10" t="s">
        <v>50</v>
      </c>
      <c r="U6" s="10" t="s">
        <v>51</v>
      </c>
      <c r="V6" s="10" t="s">
        <v>53</v>
      </c>
      <c r="W6" s="49" t="s">
        <v>23</v>
      </c>
    </row>
    <row r="7" spans="3:23">
      <c r="C7" s="49" t="s">
        <v>54</v>
      </c>
      <c r="D7" s="5">
        <v>10</v>
      </c>
      <c r="E7" s="10">
        <v>6.94</v>
      </c>
      <c r="F7" s="50">
        <v>4.1900000000000004</v>
      </c>
      <c r="G7" s="51">
        <v>11.1</v>
      </c>
      <c r="H7" s="10">
        <v>3</v>
      </c>
      <c r="I7" s="52">
        <f>+G7+H7</f>
        <v>14.1</v>
      </c>
      <c r="K7" s="10"/>
      <c r="L7" s="10"/>
      <c r="M7" s="10"/>
      <c r="P7" s="10"/>
      <c r="Q7" s="10"/>
      <c r="R7" s="10"/>
      <c r="T7" s="10"/>
      <c r="U7" s="10"/>
      <c r="V7" s="10"/>
      <c r="W7" s="10"/>
    </row>
    <row r="8" spans="3:23">
      <c r="C8" s="49" t="s">
        <v>55</v>
      </c>
      <c r="D8" s="5">
        <v>11</v>
      </c>
      <c r="E8" s="10">
        <v>9.06</v>
      </c>
      <c r="F8" s="50">
        <v>1.02</v>
      </c>
      <c r="G8" s="51">
        <v>12</v>
      </c>
      <c r="H8" s="10">
        <v>1</v>
      </c>
      <c r="I8" s="52">
        <f t="shared" ref="I8:I49" si="0">+G8+H8</f>
        <v>13</v>
      </c>
      <c r="K8" s="10" t="s">
        <v>18</v>
      </c>
      <c r="L8" s="30">
        <v>0.06</v>
      </c>
      <c r="M8" s="53">
        <v>1</v>
      </c>
      <c r="P8" s="10">
        <v>1</v>
      </c>
      <c r="Q8" s="10" t="s">
        <v>56</v>
      </c>
      <c r="R8" s="10">
        <v>40</v>
      </c>
      <c r="T8" s="10">
        <v>1</v>
      </c>
      <c r="U8" s="10" t="s">
        <v>57</v>
      </c>
      <c r="V8" s="10">
        <v>0.7</v>
      </c>
      <c r="W8" s="28">
        <f>+U11*V8*1000</f>
        <v>1378300</v>
      </c>
    </row>
    <row r="9" spans="3:23">
      <c r="C9" s="49" t="s">
        <v>58</v>
      </c>
      <c r="D9" s="5">
        <v>7</v>
      </c>
      <c r="E9" s="10">
        <v>6.68</v>
      </c>
      <c r="F9" s="50">
        <v>1.5</v>
      </c>
      <c r="G9" s="51">
        <v>8.1999999999999993</v>
      </c>
      <c r="H9" s="10">
        <v>1</v>
      </c>
      <c r="I9" s="52">
        <f t="shared" si="0"/>
        <v>9.1999999999999993</v>
      </c>
      <c r="K9" s="10" t="s">
        <v>59</v>
      </c>
      <c r="L9" s="30">
        <v>0.08</v>
      </c>
      <c r="M9" s="53">
        <v>1</v>
      </c>
      <c r="P9" s="10">
        <v>2</v>
      </c>
      <c r="Q9" s="10" t="s">
        <v>60</v>
      </c>
      <c r="R9" s="10">
        <v>40</v>
      </c>
      <c r="T9" s="10">
        <v>2</v>
      </c>
      <c r="U9" s="10" t="s">
        <v>26</v>
      </c>
      <c r="V9" s="10">
        <v>0.5</v>
      </c>
      <c r="W9" s="28">
        <f>+U11*V9*1000</f>
        <v>984500</v>
      </c>
    </row>
    <row r="10" spans="3:23">
      <c r="C10" s="49" t="s">
        <v>61</v>
      </c>
      <c r="D10" s="5">
        <v>7</v>
      </c>
      <c r="E10" s="10">
        <v>5.48</v>
      </c>
      <c r="F10" s="50">
        <v>0.51</v>
      </c>
      <c r="G10" s="51">
        <v>6</v>
      </c>
      <c r="H10" s="10">
        <v>1</v>
      </c>
      <c r="I10" s="52">
        <f t="shared" si="0"/>
        <v>7</v>
      </c>
      <c r="K10" s="10" t="s">
        <v>17</v>
      </c>
      <c r="L10" s="30">
        <v>0.1</v>
      </c>
      <c r="M10" s="53">
        <v>1</v>
      </c>
      <c r="P10" s="10">
        <v>3</v>
      </c>
      <c r="Q10" s="10" t="s">
        <v>62</v>
      </c>
      <c r="R10" s="10">
        <v>70</v>
      </c>
    </row>
    <row r="11" spans="3:23">
      <c r="C11" s="49"/>
      <c r="D11" s="5"/>
      <c r="E11" s="10"/>
      <c r="F11" s="50"/>
      <c r="G11" s="51"/>
      <c r="H11" s="10">
        <v>1</v>
      </c>
      <c r="I11" s="52"/>
      <c r="K11" s="10" t="s">
        <v>63</v>
      </c>
      <c r="L11" s="30">
        <v>0.16</v>
      </c>
      <c r="M11" s="53">
        <v>1</v>
      </c>
      <c r="P11" s="10">
        <v>4</v>
      </c>
      <c r="Q11" s="10" t="s">
        <v>64</v>
      </c>
      <c r="R11" s="10">
        <v>20</v>
      </c>
      <c r="U11" s="54">
        <v>1969</v>
      </c>
      <c r="V11" t="s">
        <v>65</v>
      </c>
    </row>
    <row r="12" spans="3:23">
      <c r="C12" s="49" t="s">
        <v>66</v>
      </c>
      <c r="D12" s="5">
        <v>2</v>
      </c>
      <c r="E12" s="10">
        <v>18.87</v>
      </c>
      <c r="F12" s="50">
        <v>1.62</v>
      </c>
      <c r="G12" s="51">
        <v>20.5</v>
      </c>
      <c r="H12" s="10">
        <v>1</v>
      </c>
      <c r="I12" s="52">
        <f t="shared" si="0"/>
        <v>21.5</v>
      </c>
      <c r="K12" s="10"/>
      <c r="L12" s="30"/>
      <c r="M12" s="53"/>
      <c r="P12" s="10">
        <v>5</v>
      </c>
      <c r="Q12" s="10" t="s">
        <v>67</v>
      </c>
      <c r="R12" s="10">
        <v>20</v>
      </c>
    </row>
    <row r="13" spans="3:23">
      <c r="C13" s="49" t="s">
        <v>68</v>
      </c>
      <c r="D13" s="5">
        <v>2</v>
      </c>
      <c r="E13" s="10">
        <v>9.69</v>
      </c>
      <c r="F13" s="50">
        <v>1.66</v>
      </c>
      <c r="G13" s="51">
        <v>11.4</v>
      </c>
      <c r="H13" s="10">
        <v>1</v>
      </c>
      <c r="I13" s="52">
        <f t="shared" si="0"/>
        <v>12.4</v>
      </c>
      <c r="K13" s="10" t="s">
        <v>69</v>
      </c>
      <c r="L13" s="29">
        <v>8.9999999999999993E-3</v>
      </c>
      <c r="M13" s="53">
        <v>0.1</v>
      </c>
      <c r="P13" s="10">
        <v>6</v>
      </c>
      <c r="Q13" s="10" t="s">
        <v>70</v>
      </c>
      <c r="R13" s="10">
        <v>30</v>
      </c>
    </row>
    <row r="14" spans="3:23">
      <c r="C14" s="49" t="s">
        <v>71</v>
      </c>
      <c r="D14" s="5">
        <v>40</v>
      </c>
      <c r="E14" s="10">
        <v>5.3</v>
      </c>
      <c r="F14" s="50">
        <v>2.5</v>
      </c>
      <c r="G14" s="51">
        <v>7.8</v>
      </c>
      <c r="H14" s="10">
        <v>1</v>
      </c>
      <c r="I14" s="52">
        <f t="shared" si="0"/>
        <v>8.8000000000000007</v>
      </c>
      <c r="K14" s="10" t="s">
        <v>72</v>
      </c>
      <c r="L14" s="53">
        <v>0.02</v>
      </c>
      <c r="M14" s="30">
        <v>0.3</v>
      </c>
      <c r="P14" s="10">
        <v>7</v>
      </c>
      <c r="Q14" s="10" t="s">
        <v>73</v>
      </c>
      <c r="R14" s="10">
        <v>40</v>
      </c>
    </row>
    <row r="15" spans="3:23">
      <c r="C15" s="49" t="s">
        <v>74</v>
      </c>
      <c r="D15" s="5" t="s">
        <v>75</v>
      </c>
      <c r="E15" s="10"/>
      <c r="F15" s="50"/>
      <c r="G15" s="51">
        <v>12.6</v>
      </c>
      <c r="H15" s="10">
        <v>1</v>
      </c>
      <c r="I15" s="52">
        <f t="shared" si="0"/>
        <v>13.6</v>
      </c>
      <c r="K15" s="10" t="s">
        <v>76</v>
      </c>
      <c r="L15" s="55">
        <v>2.8000000000000001E-2</v>
      </c>
      <c r="M15" s="30">
        <v>0.5</v>
      </c>
      <c r="P15" s="10">
        <v>8</v>
      </c>
      <c r="Q15" s="10" t="s">
        <v>77</v>
      </c>
      <c r="R15" s="10">
        <v>20</v>
      </c>
    </row>
    <row r="16" spans="3:23">
      <c r="C16" s="49"/>
      <c r="D16" s="5"/>
      <c r="E16" s="10"/>
      <c r="F16" s="50"/>
      <c r="G16" s="51"/>
      <c r="H16" s="10">
        <v>1</v>
      </c>
      <c r="I16" s="52"/>
      <c r="K16" s="10" t="s">
        <v>78</v>
      </c>
      <c r="L16" s="55">
        <v>6.0000000000000001E-3</v>
      </c>
      <c r="M16" s="30">
        <v>0.1</v>
      </c>
      <c r="P16" s="10">
        <v>9</v>
      </c>
      <c r="Q16" s="10" t="s">
        <v>79</v>
      </c>
      <c r="R16" s="10">
        <v>75</v>
      </c>
    </row>
    <row r="17" spans="3:18">
      <c r="C17" s="49" t="s">
        <v>80</v>
      </c>
      <c r="D17" s="5">
        <v>5</v>
      </c>
      <c r="E17" s="10">
        <v>5.58</v>
      </c>
      <c r="F17" s="50">
        <v>5.63</v>
      </c>
      <c r="G17" s="51">
        <v>11.2</v>
      </c>
      <c r="H17" s="10">
        <v>1</v>
      </c>
      <c r="I17" s="52">
        <f t="shared" si="0"/>
        <v>12.2</v>
      </c>
      <c r="K17" s="10" t="s">
        <v>81</v>
      </c>
      <c r="L17" s="55">
        <v>4.0000000000000001E-3</v>
      </c>
      <c r="M17" s="30">
        <v>0.3</v>
      </c>
      <c r="P17" s="10">
        <v>10</v>
      </c>
      <c r="Q17" s="10" t="s">
        <v>82</v>
      </c>
      <c r="R17" s="10">
        <v>110</v>
      </c>
    </row>
    <row r="18" spans="3:18">
      <c r="C18" s="49" t="s">
        <v>83</v>
      </c>
      <c r="D18" s="5">
        <v>20</v>
      </c>
      <c r="E18" s="10">
        <v>6.71</v>
      </c>
      <c r="F18" s="50">
        <v>2.7</v>
      </c>
      <c r="G18" s="51">
        <v>9.4</v>
      </c>
      <c r="H18" s="10">
        <v>1</v>
      </c>
      <c r="I18" s="52">
        <f t="shared" si="0"/>
        <v>10.4</v>
      </c>
      <c r="K18" s="10" t="s">
        <v>84</v>
      </c>
      <c r="L18" s="55">
        <v>6.0000000000000001E-3</v>
      </c>
      <c r="M18" s="30">
        <v>0</v>
      </c>
      <c r="P18" s="10">
        <v>11</v>
      </c>
      <c r="Q18" s="10" t="s">
        <v>85</v>
      </c>
      <c r="R18" s="10">
        <v>40</v>
      </c>
    </row>
    <row r="19" spans="3:18">
      <c r="C19" s="49"/>
      <c r="D19" s="5"/>
      <c r="E19" s="10"/>
      <c r="F19" s="50"/>
      <c r="G19" s="51"/>
      <c r="H19" s="10">
        <v>1</v>
      </c>
      <c r="I19" s="52"/>
      <c r="K19" s="10" t="s">
        <v>86</v>
      </c>
      <c r="L19" s="55">
        <v>4.0000000000000001E-3</v>
      </c>
      <c r="M19" s="30">
        <v>0.3</v>
      </c>
      <c r="P19" s="10">
        <v>12</v>
      </c>
      <c r="Q19" s="10" t="s">
        <v>87</v>
      </c>
      <c r="R19" s="10">
        <v>30</v>
      </c>
    </row>
    <row r="20" spans="3:18">
      <c r="C20" s="49" t="s">
        <v>88</v>
      </c>
      <c r="D20" s="5">
        <v>45</v>
      </c>
      <c r="E20" s="10">
        <v>12.68</v>
      </c>
      <c r="F20" s="50">
        <v>8.49</v>
      </c>
      <c r="G20" s="51">
        <v>21.2</v>
      </c>
      <c r="H20" s="10">
        <v>1</v>
      </c>
      <c r="I20" s="52">
        <f t="shared" si="0"/>
        <v>22.2</v>
      </c>
      <c r="K20" s="10" t="s">
        <v>89</v>
      </c>
      <c r="L20" s="29">
        <v>3.0000000000000001E-3</v>
      </c>
      <c r="M20" s="30">
        <v>0</v>
      </c>
      <c r="P20" s="10">
        <v>13</v>
      </c>
      <c r="Q20" s="10" t="s">
        <v>90</v>
      </c>
      <c r="R20" s="10">
        <v>30</v>
      </c>
    </row>
    <row r="21" spans="3:18">
      <c r="C21" s="49" t="s">
        <v>91</v>
      </c>
      <c r="D21" s="5">
        <v>30</v>
      </c>
      <c r="E21" s="10">
        <v>14.16</v>
      </c>
      <c r="F21" s="50">
        <v>9.43</v>
      </c>
      <c r="G21" s="51">
        <v>23.6</v>
      </c>
      <c r="H21" s="10">
        <v>1</v>
      </c>
      <c r="I21" s="52">
        <f t="shared" si="0"/>
        <v>24.6</v>
      </c>
      <c r="P21" s="10">
        <v>14</v>
      </c>
      <c r="Q21" s="10" t="s">
        <v>92</v>
      </c>
      <c r="R21" s="10">
        <v>20</v>
      </c>
    </row>
    <row r="22" spans="3:18">
      <c r="C22" s="49" t="s">
        <v>93</v>
      </c>
      <c r="D22" s="5">
        <v>63</v>
      </c>
      <c r="E22" s="10">
        <v>17.79</v>
      </c>
      <c r="F22" s="50">
        <v>11.66</v>
      </c>
      <c r="G22" s="51">
        <v>29.5</v>
      </c>
      <c r="H22" s="10">
        <v>1</v>
      </c>
      <c r="I22" s="52">
        <f t="shared" si="0"/>
        <v>30.5</v>
      </c>
      <c r="P22" s="10">
        <v>15</v>
      </c>
      <c r="Q22" s="10" t="s">
        <v>94</v>
      </c>
      <c r="R22" s="10">
        <v>30</v>
      </c>
    </row>
    <row r="23" spans="3:18">
      <c r="C23" s="49" t="s">
        <v>95</v>
      </c>
      <c r="D23" s="5">
        <v>50</v>
      </c>
      <c r="E23" s="10"/>
      <c r="F23" s="50"/>
      <c r="G23" s="51">
        <v>17.5</v>
      </c>
      <c r="H23" s="10">
        <v>1</v>
      </c>
      <c r="I23" s="52">
        <f t="shared" si="0"/>
        <v>18.5</v>
      </c>
      <c r="K23" t="s">
        <v>29</v>
      </c>
      <c r="L23" t="s">
        <v>96</v>
      </c>
      <c r="P23" s="10">
        <v>16</v>
      </c>
      <c r="Q23" s="10" t="s">
        <v>97</v>
      </c>
      <c r="R23" s="10">
        <v>20</v>
      </c>
    </row>
    <row r="24" spans="3:18">
      <c r="C24" s="49" t="s">
        <v>98</v>
      </c>
      <c r="D24" s="5">
        <v>28</v>
      </c>
      <c r="E24" s="10">
        <v>4.72</v>
      </c>
      <c r="F24" s="50">
        <v>4.05</v>
      </c>
      <c r="G24" s="51">
        <v>8.8000000000000007</v>
      </c>
      <c r="H24" s="10">
        <v>1</v>
      </c>
      <c r="I24" s="52">
        <f t="shared" si="0"/>
        <v>9.8000000000000007</v>
      </c>
      <c r="K24" t="s">
        <v>40</v>
      </c>
      <c r="L24" s="56">
        <v>3</v>
      </c>
      <c r="P24" s="10">
        <v>17</v>
      </c>
      <c r="Q24" s="10" t="s">
        <v>99</v>
      </c>
      <c r="R24" s="10">
        <v>20</v>
      </c>
    </row>
    <row r="25" spans="3:18">
      <c r="C25" s="49" t="s">
        <v>100</v>
      </c>
      <c r="D25" s="5">
        <v>28</v>
      </c>
      <c r="E25" s="10">
        <v>10.119999999999999</v>
      </c>
      <c r="F25" s="50">
        <v>4.46</v>
      </c>
      <c r="G25" s="51">
        <v>14.8</v>
      </c>
      <c r="H25" s="10">
        <v>1</v>
      </c>
      <c r="I25" s="52">
        <f t="shared" si="0"/>
        <v>15.8</v>
      </c>
      <c r="K25" t="s">
        <v>41</v>
      </c>
      <c r="L25">
        <v>1</v>
      </c>
      <c r="P25" s="10">
        <v>18</v>
      </c>
      <c r="Q25" s="10" t="s">
        <v>101</v>
      </c>
      <c r="R25" s="10">
        <v>20</v>
      </c>
    </row>
    <row r="26" spans="3:18">
      <c r="C26" s="49" t="s">
        <v>102</v>
      </c>
      <c r="D26" s="5">
        <v>20</v>
      </c>
      <c r="E26" s="10">
        <v>5.95</v>
      </c>
      <c r="F26" s="50">
        <v>2.38</v>
      </c>
      <c r="G26" s="51">
        <v>8.3000000000000007</v>
      </c>
      <c r="H26" s="10">
        <v>1</v>
      </c>
      <c r="I26" s="52">
        <f t="shared" si="0"/>
        <v>9.3000000000000007</v>
      </c>
      <c r="P26" s="10">
        <v>19</v>
      </c>
      <c r="Q26" s="10" t="s">
        <v>103</v>
      </c>
      <c r="R26" s="10">
        <v>30</v>
      </c>
    </row>
    <row r="27" spans="3:18">
      <c r="C27" s="49" t="s">
        <v>104</v>
      </c>
      <c r="D27" s="5">
        <v>17</v>
      </c>
      <c r="E27" s="10">
        <v>6.47</v>
      </c>
      <c r="F27" s="50">
        <v>5.68</v>
      </c>
      <c r="G27" s="51">
        <v>12.2</v>
      </c>
      <c r="H27" s="10">
        <v>1</v>
      </c>
      <c r="I27" s="52">
        <f t="shared" si="0"/>
        <v>13.2</v>
      </c>
      <c r="P27" s="10">
        <v>20</v>
      </c>
      <c r="Q27" s="10" t="s">
        <v>105</v>
      </c>
      <c r="R27" s="10">
        <v>20</v>
      </c>
    </row>
    <row r="28" spans="3:18">
      <c r="C28" s="10" t="s">
        <v>106</v>
      </c>
      <c r="D28" s="5"/>
      <c r="E28" s="10">
        <v>9.6</v>
      </c>
      <c r="F28" s="50">
        <v>3.6</v>
      </c>
      <c r="G28" s="51"/>
      <c r="H28" s="10"/>
      <c r="I28" s="52"/>
      <c r="P28" s="10">
        <v>21</v>
      </c>
      <c r="Q28" s="10" t="s">
        <v>107</v>
      </c>
      <c r="R28" s="10">
        <v>20</v>
      </c>
    </row>
    <row r="29" spans="3:18">
      <c r="C29" s="49" t="s">
        <v>108</v>
      </c>
      <c r="D29" s="5">
        <v>2</v>
      </c>
      <c r="E29" s="10">
        <v>4.7</v>
      </c>
      <c r="F29" s="50">
        <v>12.1</v>
      </c>
      <c r="G29" s="51">
        <v>16.8</v>
      </c>
      <c r="H29" s="10">
        <v>1</v>
      </c>
      <c r="I29" s="52">
        <f t="shared" si="0"/>
        <v>17.8</v>
      </c>
      <c r="K29" t="s">
        <v>109</v>
      </c>
      <c r="L29">
        <v>1</v>
      </c>
      <c r="M29" t="s">
        <v>110</v>
      </c>
      <c r="P29" s="10">
        <v>22</v>
      </c>
      <c r="Q29" s="10" t="s">
        <v>111</v>
      </c>
      <c r="R29" s="10">
        <v>20</v>
      </c>
    </row>
    <row r="30" spans="3:18">
      <c r="C30" s="49" t="s">
        <v>112</v>
      </c>
      <c r="D30" s="5">
        <v>16</v>
      </c>
      <c r="E30" s="10">
        <v>5.79</v>
      </c>
      <c r="F30" s="50">
        <v>8.7799999999999994</v>
      </c>
      <c r="G30" s="51">
        <v>14.6</v>
      </c>
      <c r="H30" s="10">
        <v>1</v>
      </c>
      <c r="I30" s="52">
        <f t="shared" si="0"/>
        <v>15.6</v>
      </c>
      <c r="K30" t="s">
        <v>15</v>
      </c>
      <c r="L30" s="57">
        <v>0.3</v>
      </c>
      <c r="M30" s="57">
        <v>0.4</v>
      </c>
    </row>
    <row r="31" spans="3:18">
      <c r="C31" s="49" t="s">
        <v>113</v>
      </c>
      <c r="D31" s="5">
        <v>24</v>
      </c>
      <c r="E31" s="10">
        <v>14.21</v>
      </c>
      <c r="F31" s="50">
        <v>13.03</v>
      </c>
      <c r="G31" s="51">
        <v>27.2</v>
      </c>
      <c r="H31" s="10">
        <v>1</v>
      </c>
      <c r="I31" s="52">
        <f t="shared" si="0"/>
        <v>28.2</v>
      </c>
    </row>
    <row r="32" spans="3:18">
      <c r="C32" s="49" t="s">
        <v>114</v>
      </c>
      <c r="D32" s="5">
        <v>25</v>
      </c>
      <c r="E32" s="10">
        <v>15.67</v>
      </c>
      <c r="F32" s="50">
        <v>7.59</v>
      </c>
      <c r="G32" s="51">
        <v>23.3</v>
      </c>
      <c r="H32" s="10">
        <v>1</v>
      </c>
      <c r="I32" s="52">
        <f t="shared" si="0"/>
        <v>24.3</v>
      </c>
    </row>
    <row r="33" spans="3:9">
      <c r="C33" s="49" t="s">
        <v>115</v>
      </c>
      <c r="D33" s="5">
        <v>10</v>
      </c>
      <c r="E33" s="10">
        <v>7.43</v>
      </c>
      <c r="F33" s="50">
        <v>0</v>
      </c>
      <c r="G33" s="51">
        <v>7.4</v>
      </c>
      <c r="H33" s="10">
        <v>1</v>
      </c>
      <c r="I33" s="52">
        <f t="shared" si="0"/>
        <v>8.4</v>
      </c>
    </row>
    <row r="34" spans="3:9">
      <c r="C34" s="49" t="s">
        <v>116</v>
      </c>
      <c r="D34" s="5">
        <v>25</v>
      </c>
      <c r="E34" s="10">
        <v>11.41</v>
      </c>
      <c r="F34" s="50">
        <v>5.9</v>
      </c>
      <c r="G34" s="51">
        <v>17.3</v>
      </c>
      <c r="H34" s="10">
        <v>1</v>
      </c>
      <c r="I34" s="52">
        <f t="shared" si="0"/>
        <v>18.3</v>
      </c>
    </row>
    <row r="35" spans="3:9">
      <c r="C35" s="49" t="s">
        <v>117</v>
      </c>
      <c r="D35" s="5">
        <v>20</v>
      </c>
      <c r="E35" s="10">
        <v>13.6</v>
      </c>
      <c r="F35" s="50">
        <v>1.52</v>
      </c>
      <c r="G35" s="51">
        <v>14.7</v>
      </c>
      <c r="H35" s="10">
        <v>1</v>
      </c>
      <c r="I35" s="52">
        <f t="shared" si="0"/>
        <v>15.7</v>
      </c>
    </row>
    <row r="36" spans="3:9">
      <c r="C36" s="49" t="s">
        <v>118</v>
      </c>
      <c r="D36" s="5">
        <v>24</v>
      </c>
      <c r="E36" s="10">
        <v>3.03</v>
      </c>
      <c r="F36" s="50">
        <v>2.5499999999999998</v>
      </c>
      <c r="G36" s="51">
        <v>5.6</v>
      </c>
      <c r="H36" s="10">
        <v>1</v>
      </c>
      <c r="I36" s="52">
        <f t="shared" si="0"/>
        <v>6.6</v>
      </c>
    </row>
    <row r="37" spans="3:9">
      <c r="C37" s="49" t="s">
        <v>119</v>
      </c>
      <c r="D37" s="5">
        <v>40</v>
      </c>
      <c r="E37" s="10">
        <v>19.2</v>
      </c>
      <c r="F37" s="50">
        <v>15.2</v>
      </c>
      <c r="G37" s="51">
        <v>34.4</v>
      </c>
      <c r="H37" s="10">
        <v>1</v>
      </c>
      <c r="I37" s="52">
        <f t="shared" si="0"/>
        <v>35.4</v>
      </c>
    </row>
    <row r="38" spans="3:9">
      <c r="C38" s="49" t="s">
        <v>120</v>
      </c>
      <c r="D38" s="5">
        <v>15</v>
      </c>
      <c r="E38" s="10">
        <v>5.79</v>
      </c>
      <c r="F38" s="50">
        <v>6.11</v>
      </c>
      <c r="G38" s="51">
        <v>11.9</v>
      </c>
      <c r="H38" s="10">
        <v>1</v>
      </c>
      <c r="I38" s="52">
        <f t="shared" si="0"/>
        <v>12.9</v>
      </c>
    </row>
    <row r="39" spans="3:9">
      <c r="C39" s="49" t="s">
        <v>121</v>
      </c>
      <c r="D39" s="5">
        <v>15</v>
      </c>
      <c r="E39" s="10">
        <v>7.79</v>
      </c>
      <c r="F39" s="50">
        <v>4.9400000000000004</v>
      </c>
      <c r="G39" s="51">
        <v>12.7</v>
      </c>
      <c r="H39" s="10">
        <v>1</v>
      </c>
      <c r="I39" s="52">
        <f t="shared" si="0"/>
        <v>13.7</v>
      </c>
    </row>
    <row r="40" spans="3:9">
      <c r="C40" s="10" t="s">
        <v>122</v>
      </c>
      <c r="D40" s="5">
        <v>18</v>
      </c>
      <c r="E40" s="10">
        <v>9.4499999999999993</v>
      </c>
      <c r="F40" s="50">
        <v>0</v>
      </c>
      <c r="G40" s="51">
        <v>9.4499999999999993</v>
      </c>
      <c r="H40" s="10">
        <v>2</v>
      </c>
      <c r="I40" s="52">
        <f t="shared" si="0"/>
        <v>11.45</v>
      </c>
    </row>
    <row r="41" spans="3:9">
      <c r="C41" s="49" t="s">
        <v>123</v>
      </c>
      <c r="D41" s="5">
        <v>24</v>
      </c>
      <c r="E41" s="10"/>
      <c r="F41" s="50"/>
      <c r="G41" s="58">
        <v>29.1</v>
      </c>
      <c r="H41" s="49">
        <v>1</v>
      </c>
      <c r="I41" s="52">
        <f t="shared" si="0"/>
        <v>30.1</v>
      </c>
    </row>
    <row r="42" spans="3:9">
      <c r="C42" s="49" t="s">
        <v>124</v>
      </c>
      <c r="D42" s="5">
        <v>8</v>
      </c>
      <c r="E42" s="10"/>
      <c r="F42" s="50"/>
      <c r="G42" s="58">
        <v>8.8000000000000007</v>
      </c>
      <c r="H42" s="49">
        <v>1</v>
      </c>
      <c r="I42" s="52">
        <f t="shared" si="0"/>
        <v>9.8000000000000007</v>
      </c>
    </row>
    <row r="43" spans="3:9">
      <c r="C43" s="49" t="s">
        <v>125</v>
      </c>
      <c r="D43" s="5">
        <v>28</v>
      </c>
      <c r="E43" s="10"/>
      <c r="F43" s="50"/>
      <c r="G43" s="58">
        <v>13.3</v>
      </c>
      <c r="H43" s="49">
        <v>1</v>
      </c>
      <c r="I43" s="52">
        <f t="shared" si="0"/>
        <v>14.3</v>
      </c>
    </row>
    <row r="44" spans="3:9">
      <c r="C44" s="49" t="s">
        <v>126</v>
      </c>
      <c r="D44" s="5">
        <v>12</v>
      </c>
      <c r="E44" s="10"/>
      <c r="F44" s="50"/>
      <c r="G44" s="58">
        <v>10.3</v>
      </c>
      <c r="H44" s="49">
        <v>1</v>
      </c>
      <c r="I44" s="52">
        <f t="shared" si="0"/>
        <v>11.3</v>
      </c>
    </row>
    <row r="45" spans="3:9">
      <c r="C45" s="49" t="s">
        <v>127</v>
      </c>
      <c r="D45" s="5">
        <v>23</v>
      </c>
      <c r="E45" s="10"/>
      <c r="F45" s="50"/>
      <c r="G45" s="58">
        <v>9.3000000000000007</v>
      </c>
      <c r="H45" s="49">
        <v>1</v>
      </c>
      <c r="I45" s="52">
        <f t="shared" si="0"/>
        <v>10.3</v>
      </c>
    </row>
    <row r="46" spans="3:9">
      <c r="C46" s="49"/>
      <c r="D46" s="5"/>
      <c r="E46" s="10"/>
      <c r="F46" s="50"/>
      <c r="G46" s="51"/>
      <c r="H46" s="10"/>
      <c r="I46" s="52"/>
    </row>
    <row r="47" spans="3:9">
      <c r="C47" s="49" t="s">
        <v>128</v>
      </c>
      <c r="D47" s="5" t="s">
        <v>129</v>
      </c>
      <c r="E47" s="10">
        <v>10.5</v>
      </c>
      <c r="F47" s="50">
        <v>7.9</v>
      </c>
      <c r="G47" s="51">
        <v>18.399999999999999</v>
      </c>
      <c r="H47" s="10">
        <v>1</v>
      </c>
      <c r="I47" s="52">
        <f t="shared" si="0"/>
        <v>19.399999999999999</v>
      </c>
    </row>
    <row r="48" spans="3:9">
      <c r="C48" s="49" t="s">
        <v>130</v>
      </c>
      <c r="D48" s="5">
        <v>56</v>
      </c>
      <c r="E48" s="10">
        <v>23.7</v>
      </c>
      <c r="F48" s="50">
        <v>28.7</v>
      </c>
      <c r="G48" s="51">
        <v>52.4</v>
      </c>
      <c r="H48" s="10">
        <v>1</v>
      </c>
      <c r="I48" s="52">
        <f t="shared" si="0"/>
        <v>53.4</v>
      </c>
    </row>
    <row r="49" spans="3:9">
      <c r="C49" s="49" t="s">
        <v>131</v>
      </c>
      <c r="D49" s="5" t="s">
        <v>132</v>
      </c>
      <c r="E49" s="10">
        <v>8.1</v>
      </c>
      <c r="F49" s="50">
        <v>0</v>
      </c>
      <c r="G49" s="51">
        <v>8.1</v>
      </c>
      <c r="H49" s="10">
        <v>1</v>
      </c>
      <c r="I49" s="52">
        <f t="shared" si="0"/>
        <v>9.1</v>
      </c>
    </row>
    <row r="50" spans="3:9">
      <c r="C50" s="49" t="s">
        <v>133</v>
      </c>
      <c r="D50" s="5">
        <v>54</v>
      </c>
      <c r="E50" s="10">
        <v>17.600000000000001</v>
      </c>
      <c r="F50" s="50">
        <v>0</v>
      </c>
      <c r="G50" s="51">
        <v>17.600000000000001</v>
      </c>
      <c r="H50" s="10">
        <f>+D50*0.3</f>
        <v>16.2</v>
      </c>
      <c r="I50" s="52">
        <f>+G50+H50</f>
        <v>33.799999999999997</v>
      </c>
    </row>
    <row r="51" spans="3:9">
      <c r="C51" s="59"/>
      <c r="D51" s="8"/>
      <c r="G51" s="8"/>
      <c r="H51" s="8"/>
      <c r="I51" s="8"/>
    </row>
    <row r="52" spans="3:9" ht="14.25" thickBot="1">
      <c r="C52" s="59"/>
      <c r="D52" s="8"/>
      <c r="G52" s="8"/>
      <c r="H52" s="8"/>
      <c r="I52" s="8"/>
    </row>
    <row r="53" spans="3:9" ht="14.25" thickTop="1">
      <c r="C53" s="60" t="s">
        <v>134</v>
      </c>
      <c r="D53" s="61">
        <v>40</v>
      </c>
      <c r="E53" s="51">
        <v>25.3</v>
      </c>
      <c r="F53" s="10">
        <v>0</v>
      </c>
      <c r="G53" s="10">
        <v>25.3</v>
      </c>
      <c r="H53" s="10">
        <v>1</v>
      </c>
      <c r="I53" s="5">
        <f>+G53+H53</f>
        <v>26.3</v>
      </c>
    </row>
    <row r="54" spans="3:9">
      <c r="C54" s="60" t="s">
        <v>135</v>
      </c>
      <c r="D54" s="62">
        <v>47.4</v>
      </c>
      <c r="E54" s="51">
        <v>18.3</v>
      </c>
      <c r="F54" s="10">
        <v>14.4</v>
      </c>
      <c r="G54" s="10">
        <v>32.700000000000003</v>
      </c>
      <c r="H54" s="10">
        <v>1</v>
      </c>
      <c r="I54" s="5">
        <f>+G54+H54</f>
        <v>33.700000000000003</v>
      </c>
    </row>
    <row r="55" spans="3:9">
      <c r="C55" s="60" t="s">
        <v>136</v>
      </c>
      <c r="D55" s="62">
        <v>30.1</v>
      </c>
      <c r="E55" s="51">
        <v>15.4</v>
      </c>
      <c r="F55" s="10">
        <v>0</v>
      </c>
      <c r="G55" s="10">
        <v>15.4</v>
      </c>
      <c r="H55" s="10">
        <v>1</v>
      </c>
      <c r="I55" s="5">
        <f>+G55+H55</f>
        <v>16.399999999999999</v>
      </c>
    </row>
    <row r="56" spans="3:9" ht="14.25" thickBot="1">
      <c r="C56" s="60" t="s">
        <v>137</v>
      </c>
      <c r="D56" s="63">
        <v>36.200000000000003</v>
      </c>
      <c r="E56" s="51">
        <v>21.5</v>
      </c>
      <c r="F56" s="10">
        <v>0</v>
      </c>
      <c r="G56" s="10">
        <v>21.5</v>
      </c>
      <c r="H56" s="10">
        <v>1</v>
      </c>
      <c r="I56" s="5">
        <f>+G56+H56</f>
        <v>22.5</v>
      </c>
    </row>
    <row r="57" spans="3:9" ht="14.25" thickTop="1">
      <c r="C57" s="64" t="s">
        <v>138</v>
      </c>
    </row>
    <row r="59" spans="3:9">
      <c r="C59" t="s">
        <v>139</v>
      </c>
    </row>
    <row r="60" spans="3:9">
      <c r="C60" t="s">
        <v>140</v>
      </c>
    </row>
    <row r="61" spans="3:9">
      <c r="C61" t="s">
        <v>141</v>
      </c>
    </row>
  </sheetData>
  <sheetProtection password="CC6F" sheet="1" formatCells="0" formatColumns="0" formatRows="0" insertColumns="0" insertRows="0" insertHyperlinks="0" deleteColumns="0" deleteRows="0" sort="0" autoFilter="0" pivotTables="0"/>
  <mergeCells count="1">
    <mergeCell ref="E5:I5"/>
  </mergeCells>
  <phoneticPr fontId="3"/>
  <pageMargins left="0.7" right="0.7" top="0.75" bottom="0.75" header="0.3" footer="0.3"/>
  <pageSetup paperSize="9" scale="89" orientation="portrait" r:id="rId1"/>
  <colBreaks count="2" manualBreakCount="2">
    <brk id="9" max="60" man="1"/>
    <brk id="15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計算表</vt:lpstr>
      <vt:lpstr>データ表</vt:lpstr>
      <vt:lpstr>データ表!Print_Area</vt:lpstr>
      <vt:lpstr>計算表!Print_Area</vt:lpstr>
      <vt:lpstr>データ表!窒素持ち出し量</vt:lpstr>
      <vt:lpstr>窒素持ち出し量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2017-04-11T10:49:18Z</cp:lastPrinted>
  <dcterms:created xsi:type="dcterms:W3CDTF">2017-03-27T05:55:44Z</dcterms:created>
  <dcterms:modified xsi:type="dcterms:W3CDTF">2017-04-17T09:39:35Z</dcterms:modified>
</cp:coreProperties>
</file>