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その１　施設の状況　第3表" sheetId="1" r:id="rId1"/>
  </sheets>
  <definedNames>
    <definedName name="_xlnm.Print_Area" localSheetId="0">'その１　施設の状況　第3表'!$A$1:$AC$36</definedName>
  </definedNames>
  <calcPr fullCalcOnLoad="1"/>
</workbook>
</file>

<file path=xl/sharedStrings.xml><?xml version="1.0" encoding="utf-8"?>
<sst xmlns="http://schemas.openxmlformats.org/spreadsheetml/2006/main" count="71" uniqueCount="52">
  <si>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</si>
  <si>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</si>
  <si>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</si>
  <si>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</si>
  <si>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</si>
  <si>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</si>
  <si>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</si>
  <si>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</si>
  <si>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</si>
  <si>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</si>
  <si>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</si>
  <si>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</si>
  <si>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</si>
  <si>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</si>
  <si>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</si>
  <si>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</si>
  <si>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</si>
  <si>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</si>
  <si>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</si>
  <si>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</si>
  <si>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</si>
  <si>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</si>
  <si>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</si>
  <si>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</si>
  <si>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</si>
  <si>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</si>
  <si>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</si>
  <si>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</si>
  <si>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</si>
  <si>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</si>
  <si>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</si>
  <si>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</si>
  <si>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</si>
  <si>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</si>
  <si>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</si>
  <si>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</si>
  <si>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</si>
  <si>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</si>
  <si>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</si>
  <si>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</si>
  <si>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</si>
  <si>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</si>
  <si>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</si>
  <si>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</si>
  <si>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球磨</t>
  </si>
  <si>
    <t>注３）  率（人口１０万対）に用いた人口は、熊本県推計人口調査人口を用いた。</t>
  </si>
  <si>
    <t>病　　　　　　　床　　　　　　　数</t>
  </si>
  <si>
    <t>資料)厚生労働省「平成２７年医療施設（動態）調査」</t>
  </si>
  <si>
    <t>（平成２７年１０月１日現在）</t>
  </si>
  <si>
    <t>鹿本</t>
  </si>
  <si>
    <t>上益城</t>
  </si>
  <si>
    <t>芦北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</si>
</sst>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1" xfId="0" applyNumberFormat="1" applyFont="1" applyFill="1" applyBorder="1" applyAlignment="1">
      <alignment horizontal="centerContinuous"/>
    </xf>
    <xf numFmtId="41" fontId="5" fillId="0" borderId="12" xfId="0" applyNumberFormat="1" applyFont="1" applyFill="1" applyBorder="1" applyAlignment="1">
      <alignment horizontal="centerContinuous" vertical="center" wrapText="1"/>
    </xf>
    <xf numFmtId="41" fontId="5" fillId="0" borderId="13" xfId="0" applyNumberFormat="1" applyFont="1" applyFill="1" applyBorder="1" applyAlignment="1">
      <alignment horizontal="centerContinuous"/>
    </xf>
    <xf numFmtId="41" fontId="5" fillId="0" borderId="13" xfId="0" applyNumberFormat="1" applyFont="1" applyFill="1" applyBorder="1" applyAlignment="1">
      <alignment horizontal="centerContinuous" vertical="distributed"/>
    </xf>
    <xf numFmtId="41" fontId="5" fillId="0" borderId="13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Continuous" vertical="distributed"/>
    </xf>
    <xf numFmtId="41" fontId="5" fillId="0" borderId="11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5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vertical="center"/>
    </xf>
    <xf numFmtId="41" fontId="0" fillId="0" borderId="38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41" xfId="0" applyNumberFormat="1" applyFont="1" applyFill="1" applyBorder="1" applyAlignment="1">
      <alignment horizontal="right" vertical="center"/>
    </xf>
    <xf numFmtId="41" fontId="0" fillId="0" borderId="42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41" fontId="0" fillId="0" borderId="48" xfId="0" applyNumberFormat="1" applyFont="1" applyFill="1" applyBorder="1" applyAlignment="1">
      <alignment horizontal="right" vertical="center"/>
    </xf>
    <xf numFmtId="41" fontId="0" fillId="0" borderId="49" xfId="0" applyNumberFormat="1" applyFill="1" applyBorder="1" applyAlignment="1">
      <alignment horizontal="right" vertical="center"/>
    </xf>
    <xf numFmtId="41" fontId="0" fillId="0" borderId="49" xfId="0" applyNumberFormat="1" applyFont="1" applyFill="1" applyBorder="1" applyAlignment="1">
      <alignment horizontal="right" vertical="center"/>
    </xf>
    <xf numFmtId="41" fontId="0" fillId="0" borderId="50" xfId="0" applyNumberFormat="1" applyFill="1" applyBorder="1" applyAlignment="1">
      <alignment horizontal="right" vertical="center"/>
    </xf>
    <xf numFmtId="180" fontId="0" fillId="0" borderId="51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53" xfId="0" applyNumberFormat="1" applyFon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180" fontId="0" fillId="0" borderId="54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41" fontId="0" fillId="0" borderId="56" xfId="0" applyNumberFormat="1" applyFont="1" applyFill="1" applyBorder="1" applyAlignment="1">
      <alignment horizontal="center" vertical="center"/>
    </xf>
    <xf numFmtId="41" fontId="0" fillId="0" borderId="57" xfId="0" applyNumberFormat="1" applyFont="1" applyFill="1" applyBorder="1" applyAlignment="1">
      <alignment horizontal="center" vertical="center"/>
    </xf>
    <xf numFmtId="41" fontId="0" fillId="0" borderId="58" xfId="0" applyNumberFormat="1" applyFont="1" applyFill="1" applyBorder="1" applyAlignment="1">
      <alignment horizontal="center" vertical="center"/>
    </xf>
    <xf numFmtId="41" fontId="0" fillId="0" borderId="59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61" xfId="0" applyNumberFormat="1" applyFont="1" applyFill="1" applyBorder="1" applyAlignment="1">
      <alignment horizontal="center" vertical="center" wrapText="1"/>
    </xf>
    <xf numFmtId="41" fontId="0" fillId="0" borderId="62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/>
    </xf>
    <xf numFmtId="41" fontId="0" fillId="0" borderId="42" xfId="0" applyNumberFormat="1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21" customHeight="1"/>
  <cols>
    <col min="1" max="1" width="2.125" style="21" customWidth="1"/>
    <col min="2" max="2" width="4.125" style="38" customWidth="1"/>
    <col min="3" max="3" width="10.625" style="21" customWidth="1"/>
    <col min="4" max="18" width="8.625" style="21" customWidth="1"/>
    <col min="19" max="29" width="9.50390625" style="21" customWidth="1"/>
    <col min="30" max="30" width="2.50390625" style="21" customWidth="1"/>
    <col min="31" max="31" width="3.125" style="21" customWidth="1"/>
    <col min="32" max="32" width="5.50390625" style="21" customWidth="1"/>
    <col min="33" max="34" width="9.00390625" style="21" customWidth="1"/>
    <col min="35" max="35" width="9.00390625" style="39" customWidth="1"/>
    <col min="36" max="16384" width="9.00390625" style="21" customWidth="1"/>
  </cols>
  <sheetData>
    <row r="1" spans="2:29" ht="35.25" customHeight="1" thickBot="1">
      <c r="B1" s="5" t="s">
        <v>28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49" t="s">
        <v>48</v>
      </c>
    </row>
    <row r="2" spans="2:29" ht="24" customHeight="1">
      <c r="B2" s="7"/>
      <c r="C2" s="22"/>
      <c r="D2" s="88" t="s">
        <v>12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8" t="s">
        <v>46</v>
      </c>
      <c r="T2" s="89"/>
      <c r="U2" s="89"/>
      <c r="V2" s="89"/>
      <c r="W2" s="89"/>
      <c r="X2" s="89"/>
      <c r="Y2" s="89"/>
      <c r="Z2" s="89"/>
      <c r="AA2" s="89"/>
      <c r="AB2" s="89"/>
      <c r="AC2" s="91"/>
    </row>
    <row r="3" spans="2:35" s="18" customFormat="1" ht="12" customHeight="1">
      <c r="B3" s="8"/>
      <c r="C3" s="23"/>
      <c r="D3" s="99" t="s">
        <v>0</v>
      </c>
      <c r="E3" s="92" t="s">
        <v>1</v>
      </c>
      <c r="F3" s="24"/>
      <c r="G3" s="24"/>
      <c r="H3" s="24"/>
      <c r="I3" s="24"/>
      <c r="J3" s="24"/>
      <c r="K3" s="24"/>
      <c r="L3" s="94" t="s">
        <v>13</v>
      </c>
      <c r="M3" s="23"/>
      <c r="N3" s="23"/>
      <c r="O3" s="23"/>
      <c r="P3" s="94" t="s">
        <v>14</v>
      </c>
      <c r="Q3" s="24"/>
      <c r="R3" s="24"/>
      <c r="S3" s="99" t="s">
        <v>0</v>
      </c>
      <c r="T3" s="92" t="s">
        <v>1</v>
      </c>
      <c r="U3" s="25"/>
      <c r="V3" s="25"/>
      <c r="W3" s="25"/>
      <c r="X3" s="25"/>
      <c r="Y3" s="25"/>
      <c r="Z3" s="25"/>
      <c r="AA3" s="94" t="s">
        <v>13</v>
      </c>
      <c r="AB3" s="26"/>
      <c r="AC3" s="96" t="s">
        <v>15</v>
      </c>
      <c r="AI3" s="40"/>
    </row>
    <row r="4" spans="2:35" s="32" customFormat="1" ht="50.25" customHeight="1" thickBot="1">
      <c r="B4" s="9"/>
      <c r="C4" s="27"/>
      <c r="D4" s="100"/>
      <c r="E4" s="93"/>
      <c r="F4" s="28" t="s">
        <v>29</v>
      </c>
      <c r="G4" s="28" t="s">
        <v>30</v>
      </c>
      <c r="H4" s="28" t="s">
        <v>31</v>
      </c>
      <c r="I4" s="28" t="s">
        <v>26</v>
      </c>
      <c r="J4" s="28" t="s">
        <v>32</v>
      </c>
      <c r="K4" s="28" t="s">
        <v>24</v>
      </c>
      <c r="L4" s="98"/>
      <c r="M4" s="28" t="s">
        <v>7</v>
      </c>
      <c r="N4" s="28" t="s">
        <v>26</v>
      </c>
      <c r="O4" s="28" t="s">
        <v>8</v>
      </c>
      <c r="P4" s="98"/>
      <c r="Q4" s="28" t="s">
        <v>7</v>
      </c>
      <c r="R4" s="30" t="s">
        <v>8</v>
      </c>
      <c r="S4" s="100"/>
      <c r="T4" s="93"/>
      <c r="U4" s="31" t="s">
        <v>29</v>
      </c>
      <c r="V4" s="31" t="s">
        <v>16</v>
      </c>
      <c r="W4" s="31" t="s">
        <v>33</v>
      </c>
      <c r="X4" s="31" t="s">
        <v>21</v>
      </c>
      <c r="Y4" s="31" t="s">
        <v>34</v>
      </c>
      <c r="Z4" s="28" t="s">
        <v>35</v>
      </c>
      <c r="AA4" s="95"/>
      <c r="AB4" s="29" t="s">
        <v>27</v>
      </c>
      <c r="AC4" s="97"/>
      <c r="AI4" s="41"/>
    </row>
    <row r="5" spans="2:29" ht="24.75" customHeight="1" thickBot="1" thickTop="1">
      <c r="B5" s="10"/>
      <c r="C5" s="33" t="s">
        <v>2</v>
      </c>
      <c r="D5" s="50">
        <f>SUM(E5,L5,P5)</f>
        <v>2533</v>
      </c>
      <c r="E5" s="51">
        <f>SUM(E6:E16)</f>
        <v>214</v>
      </c>
      <c r="F5" s="51">
        <f aca="true" t="shared" si="0" ref="F5:R5">SUM(F6:F16)</f>
        <v>38</v>
      </c>
      <c r="G5" s="51">
        <f t="shared" si="0"/>
        <v>0</v>
      </c>
      <c r="H5" s="51">
        <f t="shared" si="0"/>
        <v>176</v>
      </c>
      <c r="I5" s="51">
        <f t="shared" si="0"/>
        <v>106</v>
      </c>
      <c r="J5" s="51">
        <f t="shared" si="0"/>
        <v>16</v>
      </c>
      <c r="K5" s="51">
        <f t="shared" si="0"/>
        <v>80</v>
      </c>
      <c r="L5" s="51">
        <f t="shared" si="0"/>
        <v>1469</v>
      </c>
      <c r="M5" s="51">
        <f t="shared" si="0"/>
        <v>332</v>
      </c>
      <c r="N5" s="51">
        <f t="shared" si="0"/>
        <v>59</v>
      </c>
      <c r="O5" s="51">
        <f t="shared" si="0"/>
        <v>1137</v>
      </c>
      <c r="P5" s="51">
        <f t="shared" si="0"/>
        <v>850</v>
      </c>
      <c r="Q5" s="51">
        <f t="shared" si="0"/>
        <v>1</v>
      </c>
      <c r="R5" s="52">
        <f t="shared" si="0"/>
        <v>849</v>
      </c>
      <c r="S5" s="53">
        <f>SUM(T5,AA5,AC5)</f>
        <v>40426</v>
      </c>
      <c r="T5" s="51">
        <f aca="true" t="shared" si="1" ref="T5:AC5">SUM(T6:T16)</f>
        <v>35174</v>
      </c>
      <c r="U5" s="51">
        <f t="shared" si="1"/>
        <v>8943</v>
      </c>
      <c r="V5" s="51">
        <f t="shared" si="1"/>
        <v>48</v>
      </c>
      <c r="W5" s="51">
        <f t="shared" si="1"/>
        <v>154</v>
      </c>
      <c r="X5" s="51">
        <f t="shared" si="1"/>
        <v>9254</v>
      </c>
      <c r="Y5" s="51">
        <f t="shared" si="1"/>
        <v>16775</v>
      </c>
      <c r="Z5" s="51">
        <f t="shared" si="1"/>
        <v>5695</v>
      </c>
      <c r="AA5" s="51">
        <f t="shared" si="1"/>
        <v>5247</v>
      </c>
      <c r="AB5" s="52">
        <f t="shared" si="1"/>
        <v>575</v>
      </c>
      <c r="AC5" s="75">
        <f t="shared" si="1"/>
        <v>5</v>
      </c>
    </row>
    <row r="6" spans="2:36" ht="24.75" customHeight="1" thickTop="1">
      <c r="B6" s="11"/>
      <c r="C6" s="34" t="s">
        <v>43</v>
      </c>
      <c r="D6" s="54">
        <f aca="true" t="shared" si="2" ref="D6:D16">SUM(E6,L6,P6)</f>
        <v>1112</v>
      </c>
      <c r="E6" s="55">
        <f>SUM(F6:H6)</f>
        <v>94</v>
      </c>
      <c r="F6" s="55">
        <v>16</v>
      </c>
      <c r="G6" s="55">
        <v>0</v>
      </c>
      <c r="H6" s="55">
        <v>78</v>
      </c>
      <c r="I6" s="55">
        <v>40</v>
      </c>
      <c r="J6" s="55">
        <v>6</v>
      </c>
      <c r="K6" s="55">
        <v>37</v>
      </c>
      <c r="L6" s="55">
        <f>SUM(M6,O6)</f>
        <v>624</v>
      </c>
      <c r="M6" s="55">
        <v>124</v>
      </c>
      <c r="N6" s="55">
        <v>14</v>
      </c>
      <c r="O6" s="55">
        <v>500</v>
      </c>
      <c r="P6" s="55">
        <f>SUM(Q6:R6)</f>
        <v>394</v>
      </c>
      <c r="Q6" s="55">
        <v>1</v>
      </c>
      <c r="R6" s="56">
        <v>393</v>
      </c>
      <c r="S6" s="54">
        <f aca="true" t="shared" si="3" ref="S6:S16">SUM(T6,AA6,AC6)</f>
        <v>17434</v>
      </c>
      <c r="T6" s="55">
        <f>SUM(U6:Y6)</f>
        <v>15526</v>
      </c>
      <c r="U6" s="57">
        <v>3251</v>
      </c>
      <c r="V6" s="57">
        <v>12</v>
      </c>
      <c r="W6" s="57">
        <v>27</v>
      </c>
      <c r="X6" s="57">
        <v>3650</v>
      </c>
      <c r="Y6" s="57">
        <v>8586</v>
      </c>
      <c r="Z6" s="58">
        <v>2584</v>
      </c>
      <c r="AA6" s="55">
        <v>1903</v>
      </c>
      <c r="AB6" s="56">
        <v>153</v>
      </c>
      <c r="AC6" s="76">
        <v>5</v>
      </c>
      <c r="AH6" s="35"/>
      <c r="AJ6" s="35"/>
    </row>
    <row r="7" spans="2:36" ht="24.75" customHeight="1">
      <c r="B7" s="12" t="s">
        <v>17</v>
      </c>
      <c r="C7" s="36" t="s">
        <v>41</v>
      </c>
      <c r="D7" s="59">
        <f t="shared" si="2"/>
        <v>126</v>
      </c>
      <c r="E7" s="60">
        <f aca="true" t="shared" si="4" ref="E7:E16">SUM(F7:H7)</f>
        <v>12</v>
      </c>
      <c r="F7" s="60">
        <v>2</v>
      </c>
      <c r="G7" s="60">
        <v>0</v>
      </c>
      <c r="H7" s="55">
        <v>10</v>
      </c>
      <c r="I7" s="60">
        <v>5</v>
      </c>
      <c r="J7" s="60">
        <v>1</v>
      </c>
      <c r="K7" s="60">
        <v>4</v>
      </c>
      <c r="L7" s="60">
        <f aca="true" t="shared" si="5" ref="L7:L16">SUM(M7,O7)</f>
        <v>70</v>
      </c>
      <c r="M7" s="60">
        <v>17</v>
      </c>
      <c r="N7" s="55">
        <v>2</v>
      </c>
      <c r="O7" s="55">
        <v>53</v>
      </c>
      <c r="P7" s="60">
        <f aca="true" t="shared" si="6" ref="P7:P16">SUM(Q7:R7)</f>
        <v>44</v>
      </c>
      <c r="Q7" s="60">
        <v>0</v>
      </c>
      <c r="R7" s="56">
        <v>44</v>
      </c>
      <c r="S7" s="59">
        <f t="shared" si="3"/>
        <v>2184</v>
      </c>
      <c r="T7" s="60">
        <f aca="true" t="shared" si="7" ref="T7:T16">SUM(U7:Y7)</f>
        <v>1903</v>
      </c>
      <c r="U7" s="61">
        <v>647</v>
      </c>
      <c r="V7" s="61">
        <v>4</v>
      </c>
      <c r="W7" s="61">
        <v>49</v>
      </c>
      <c r="X7" s="61">
        <v>477</v>
      </c>
      <c r="Y7" s="61">
        <v>726</v>
      </c>
      <c r="Z7" s="60">
        <v>204</v>
      </c>
      <c r="AA7" s="60">
        <v>281</v>
      </c>
      <c r="AB7" s="62">
        <v>31</v>
      </c>
      <c r="AC7" s="77">
        <v>0</v>
      </c>
      <c r="AH7" s="35"/>
      <c r="AJ7" s="35"/>
    </row>
    <row r="8" spans="2:36" ht="24.75" customHeight="1">
      <c r="B8" s="11"/>
      <c r="C8" s="36" t="s">
        <v>40</v>
      </c>
      <c r="D8" s="59">
        <f t="shared" si="2"/>
        <v>215</v>
      </c>
      <c r="E8" s="60">
        <f t="shared" si="4"/>
        <v>12</v>
      </c>
      <c r="F8" s="60">
        <v>4</v>
      </c>
      <c r="G8" s="60">
        <v>0</v>
      </c>
      <c r="H8" s="55">
        <v>8</v>
      </c>
      <c r="I8" s="60">
        <v>6</v>
      </c>
      <c r="J8" s="60">
        <v>2</v>
      </c>
      <c r="K8" s="60">
        <v>4</v>
      </c>
      <c r="L8" s="60">
        <f t="shared" si="5"/>
        <v>130</v>
      </c>
      <c r="M8" s="60">
        <v>34</v>
      </c>
      <c r="N8" s="55">
        <v>11</v>
      </c>
      <c r="O8" s="55">
        <v>96</v>
      </c>
      <c r="P8" s="60">
        <f t="shared" si="6"/>
        <v>73</v>
      </c>
      <c r="Q8" s="60">
        <v>0</v>
      </c>
      <c r="R8" s="56">
        <v>73</v>
      </c>
      <c r="S8" s="59">
        <f t="shared" si="3"/>
        <v>3068</v>
      </c>
      <c r="T8" s="60">
        <f t="shared" si="7"/>
        <v>2521</v>
      </c>
      <c r="U8" s="61">
        <v>976</v>
      </c>
      <c r="V8" s="61">
        <v>4</v>
      </c>
      <c r="W8" s="60">
        <v>0</v>
      </c>
      <c r="X8" s="61">
        <v>763</v>
      </c>
      <c r="Y8" s="61">
        <v>778</v>
      </c>
      <c r="Z8" s="60">
        <v>576</v>
      </c>
      <c r="AA8" s="60">
        <v>547</v>
      </c>
      <c r="AB8" s="62">
        <v>92</v>
      </c>
      <c r="AC8" s="77">
        <v>0</v>
      </c>
      <c r="AH8" s="35"/>
      <c r="AJ8" s="35"/>
    </row>
    <row r="9" spans="2:36" ht="24.75" customHeight="1">
      <c r="B9" s="11"/>
      <c r="C9" s="101" t="s">
        <v>49</v>
      </c>
      <c r="D9" s="59">
        <f t="shared" si="2"/>
        <v>72</v>
      </c>
      <c r="E9" s="60">
        <f t="shared" si="4"/>
        <v>6</v>
      </c>
      <c r="F9" s="60">
        <v>1</v>
      </c>
      <c r="G9" s="60">
        <v>0</v>
      </c>
      <c r="H9" s="55">
        <v>5</v>
      </c>
      <c r="I9" s="60">
        <v>3</v>
      </c>
      <c r="J9" s="60">
        <v>1</v>
      </c>
      <c r="K9" s="60">
        <v>4</v>
      </c>
      <c r="L9" s="60">
        <f t="shared" si="5"/>
        <v>43</v>
      </c>
      <c r="M9" s="60">
        <v>13</v>
      </c>
      <c r="N9" s="55">
        <v>3</v>
      </c>
      <c r="O9" s="55">
        <v>30</v>
      </c>
      <c r="P9" s="60">
        <f t="shared" si="6"/>
        <v>23</v>
      </c>
      <c r="Q9" s="60">
        <v>0</v>
      </c>
      <c r="R9" s="56">
        <v>23</v>
      </c>
      <c r="S9" s="59">
        <f t="shared" si="3"/>
        <v>1072</v>
      </c>
      <c r="T9" s="60">
        <f t="shared" si="7"/>
        <v>840</v>
      </c>
      <c r="U9" s="61">
        <v>240</v>
      </c>
      <c r="V9" s="61">
        <v>4</v>
      </c>
      <c r="W9" s="60">
        <v>0</v>
      </c>
      <c r="X9" s="61">
        <v>221</v>
      </c>
      <c r="Y9" s="61">
        <v>375</v>
      </c>
      <c r="Z9" s="60">
        <v>201</v>
      </c>
      <c r="AA9" s="60">
        <v>232</v>
      </c>
      <c r="AB9" s="62">
        <v>13</v>
      </c>
      <c r="AC9" s="77">
        <v>0</v>
      </c>
      <c r="AH9" s="35"/>
      <c r="AJ9" s="35"/>
    </row>
    <row r="10" spans="2:36" ht="24.75" customHeight="1">
      <c r="B10" s="11"/>
      <c r="C10" s="36" t="s">
        <v>37</v>
      </c>
      <c r="D10" s="59">
        <f t="shared" si="2"/>
        <v>225</v>
      </c>
      <c r="E10" s="60">
        <f t="shared" si="4"/>
        <v>16</v>
      </c>
      <c r="F10" s="60">
        <v>3</v>
      </c>
      <c r="G10" s="60">
        <v>0</v>
      </c>
      <c r="H10" s="55">
        <v>13</v>
      </c>
      <c r="I10" s="60">
        <v>7</v>
      </c>
      <c r="J10" s="60">
        <v>1</v>
      </c>
      <c r="K10" s="60">
        <v>8</v>
      </c>
      <c r="L10" s="60">
        <f t="shared" si="5"/>
        <v>133</v>
      </c>
      <c r="M10" s="60">
        <v>20</v>
      </c>
      <c r="N10" s="55">
        <v>3</v>
      </c>
      <c r="O10" s="55">
        <v>113</v>
      </c>
      <c r="P10" s="60">
        <f t="shared" si="6"/>
        <v>76</v>
      </c>
      <c r="Q10" s="60">
        <v>0</v>
      </c>
      <c r="R10" s="56">
        <v>76</v>
      </c>
      <c r="S10" s="59">
        <f t="shared" si="3"/>
        <v>4021</v>
      </c>
      <c r="T10" s="60">
        <f t="shared" si="7"/>
        <v>3683</v>
      </c>
      <c r="U10" s="61">
        <v>895</v>
      </c>
      <c r="V10" s="61">
        <v>4</v>
      </c>
      <c r="W10" s="60">
        <v>0</v>
      </c>
      <c r="X10" s="61">
        <v>468</v>
      </c>
      <c r="Y10" s="61">
        <v>2316</v>
      </c>
      <c r="Z10" s="60">
        <v>513</v>
      </c>
      <c r="AA10" s="60">
        <v>338</v>
      </c>
      <c r="AB10" s="62">
        <v>35</v>
      </c>
      <c r="AC10" s="77">
        <v>0</v>
      </c>
      <c r="AH10" s="35"/>
      <c r="AJ10" s="35"/>
    </row>
    <row r="11" spans="2:36" ht="24.75" customHeight="1">
      <c r="B11" s="11"/>
      <c r="C11" s="36" t="s">
        <v>38</v>
      </c>
      <c r="D11" s="59">
        <f t="shared" si="2"/>
        <v>74</v>
      </c>
      <c r="E11" s="60">
        <f t="shared" si="4"/>
        <v>6</v>
      </c>
      <c r="F11" s="60">
        <v>1</v>
      </c>
      <c r="G11" s="60">
        <v>0</v>
      </c>
      <c r="H11" s="55">
        <v>5</v>
      </c>
      <c r="I11" s="60">
        <v>3</v>
      </c>
      <c r="J11" s="60">
        <v>0</v>
      </c>
      <c r="K11" s="60">
        <v>4</v>
      </c>
      <c r="L11" s="60">
        <f t="shared" si="5"/>
        <v>45</v>
      </c>
      <c r="M11" s="60">
        <v>10</v>
      </c>
      <c r="N11" s="55">
        <v>4</v>
      </c>
      <c r="O11" s="55">
        <v>35</v>
      </c>
      <c r="P11" s="60">
        <f t="shared" si="6"/>
        <v>23</v>
      </c>
      <c r="Q11" s="60">
        <v>0</v>
      </c>
      <c r="R11" s="56">
        <v>23</v>
      </c>
      <c r="S11" s="59">
        <f t="shared" si="3"/>
        <v>1140</v>
      </c>
      <c r="T11" s="60">
        <f t="shared" si="7"/>
        <v>971</v>
      </c>
      <c r="U11" s="61">
        <v>270</v>
      </c>
      <c r="V11" s="61">
        <v>4</v>
      </c>
      <c r="W11" s="60">
        <v>0</v>
      </c>
      <c r="X11" s="61">
        <v>384</v>
      </c>
      <c r="Y11" s="61">
        <v>313</v>
      </c>
      <c r="Z11" s="60">
        <v>0</v>
      </c>
      <c r="AA11" s="60">
        <v>169</v>
      </c>
      <c r="AB11" s="62">
        <v>36</v>
      </c>
      <c r="AC11" s="77">
        <v>0</v>
      </c>
      <c r="AH11" s="35"/>
      <c r="AJ11" s="35"/>
    </row>
    <row r="12" spans="2:36" ht="24.75" customHeight="1">
      <c r="B12" s="11"/>
      <c r="C12" s="101" t="s">
        <v>50</v>
      </c>
      <c r="D12" s="59">
        <f t="shared" si="2"/>
        <v>104</v>
      </c>
      <c r="E12" s="60">
        <f t="shared" si="4"/>
        <v>13</v>
      </c>
      <c r="F12" s="60">
        <v>2</v>
      </c>
      <c r="G12" s="60">
        <v>0</v>
      </c>
      <c r="H12" s="55">
        <v>11</v>
      </c>
      <c r="I12" s="60">
        <v>9</v>
      </c>
      <c r="J12" s="60">
        <v>0</v>
      </c>
      <c r="K12" s="60">
        <v>1</v>
      </c>
      <c r="L12" s="60">
        <f t="shared" si="5"/>
        <v>61</v>
      </c>
      <c r="M12" s="60">
        <v>12</v>
      </c>
      <c r="N12" s="55">
        <v>0</v>
      </c>
      <c r="O12" s="55">
        <v>49</v>
      </c>
      <c r="P12" s="60">
        <f t="shared" si="6"/>
        <v>30</v>
      </c>
      <c r="Q12" s="60">
        <v>0</v>
      </c>
      <c r="R12" s="56">
        <v>30</v>
      </c>
      <c r="S12" s="59">
        <f t="shared" si="3"/>
        <v>1462</v>
      </c>
      <c r="T12" s="60">
        <f t="shared" si="7"/>
        <v>1264</v>
      </c>
      <c r="U12" s="61">
        <v>387</v>
      </c>
      <c r="V12" s="60">
        <v>0</v>
      </c>
      <c r="W12" s="60">
        <v>0</v>
      </c>
      <c r="X12" s="61">
        <v>576</v>
      </c>
      <c r="Y12" s="61">
        <v>301</v>
      </c>
      <c r="Z12" s="60">
        <v>0</v>
      </c>
      <c r="AA12" s="60">
        <v>198</v>
      </c>
      <c r="AB12" s="62">
        <v>0</v>
      </c>
      <c r="AC12" s="77">
        <v>0</v>
      </c>
      <c r="AH12" s="35"/>
      <c r="AJ12" s="35"/>
    </row>
    <row r="13" spans="2:36" ht="24.75" customHeight="1">
      <c r="B13" s="11"/>
      <c r="C13" s="36" t="s">
        <v>39</v>
      </c>
      <c r="D13" s="59">
        <f t="shared" si="2"/>
        <v>217</v>
      </c>
      <c r="E13" s="60">
        <f t="shared" si="4"/>
        <v>13</v>
      </c>
      <c r="F13" s="60">
        <v>2</v>
      </c>
      <c r="G13" s="60">
        <v>0</v>
      </c>
      <c r="H13" s="55">
        <v>11</v>
      </c>
      <c r="I13" s="60">
        <v>7</v>
      </c>
      <c r="J13" s="60">
        <v>2</v>
      </c>
      <c r="K13" s="60">
        <v>3</v>
      </c>
      <c r="L13" s="60">
        <f t="shared" si="5"/>
        <v>131</v>
      </c>
      <c r="M13" s="60">
        <v>36</v>
      </c>
      <c r="N13" s="55">
        <v>5</v>
      </c>
      <c r="O13" s="55">
        <v>95</v>
      </c>
      <c r="P13" s="60">
        <f t="shared" si="6"/>
        <v>73</v>
      </c>
      <c r="Q13" s="60">
        <v>0</v>
      </c>
      <c r="R13" s="56">
        <v>73</v>
      </c>
      <c r="S13" s="59">
        <f t="shared" si="3"/>
        <v>2986</v>
      </c>
      <c r="T13" s="60">
        <f t="shared" si="7"/>
        <v>2434</v>
      </c>
      <c r="U13" s="61">
        <v>786</v>
      </c>
      <c r="V13" s="61">
        <v>4</v>
      </c>
      <c r="W13" s="61">
        <v>30</v>
      </c>
      <c r="X13" s="61">
        <v>561</v>
      </c>
      <c r="Y13" s="61">
        <v>1053</v>
      </c>
      <c r="Z13" s="60">
        <v>754</v>
      </c>
      <c r="AA13" s="60">
        <v>552</v>
      </c>
      <c r="AB13" s="62">
        <v>61</v>
      </c>
      <c r="AC13" s="78">
        <v>0</v>
      </c>
      <c r="AH13" s="35"/>
      <c r="AJ13" s="35"/>
    </row>
    <row r="14" spans="2:36" ht="24.75" customHeight="1">
      <c r="B14" s="11" t="s">
        <v>18</v>
      </c>
      <c r="C14" s="101" t="s">
        <v>51</v>
      </c>
      <c r="D14" s="59">
        <f t="shared" si="2"/>
        <v>77</v>
      </c>
      <c r="E14" s="60">
        <f t="shared" si="4"/>
        <v>11</v>
      </c>
      <c r="F14" s="60">
        <v>2</v>
      </c>
      <c r="G14" s="60">
        <v>0</v>
      </c>
      <c r="H14" s="55">
        <v>9</v>
      </c>
      <c r="I14" s="60">
        <v>5</v>
      </c>
      <c r="J14" s="60">
        <v>1</v>
      </c>
      <c r="K14" s="60">
        <v>2</v>
      </c>
      <c r="L14" s="60">
        <f t="shared" si="5"/>
        <v>48</v>
      </c>
      <c r="M14" s="60">
        <v>14</v>
      </c>
      <c r="N14" s="55">
        <v>6</v>
      </c>
      <c r="O14" s="55">
        <v>34</v>
      </c>
      <c r="P14" s="60">
        <f t="shared" si="6"/>
        <v>18</v>
      </c>
      <c r="Q14" s="60">
        <v>0</v>
      </c>
      <c r="R14" s="56">
        <v>18</v>
      </c>
      <c r="S14" s="59">
        <f t="shared" si="3"/>
        <v>1787</v>
      </c>
      <c r="T14" s="60">
        <f t="shared" si="7"/>
        <v>1558</v>
      </c>
      <c r="U14" s="61">
        <v>380</v>
      </c>
      <c r="V14" s="61">
        <v>4</v>
      </c>
      <c r="W14" s="60">
        <v>0</v>
      </c>
      <c r="X14" s="61">
        <v>395</v>
      </c>
      <c r="Y14" s="61">
        <v>779</v>
      </c>
      <c r="Z14" s="60">
        <v>401</v>
      </c>
      <c r="AA14" s="60">
        <v>229</v>
      </c>
      <c r="AB14" s="62">
        <v>56</v>
      </c>
      <c r="AC14" s="77">
        <v>0</v>
      </c>
      <c r="AH14" s="35"/>
      <c r="AJ14" s="35"/>
    </row>
    <row r="15" spans="2:36" ht="24.75" customHeight="1">
      <c r="B15" s="11"/>
      <c r="C15" s="36" t="s">
        <v>44</v>
      </c>
      <c r="D15" s="59">
        <f t="shared" si="2"/>
        <v>140</v>
      </c>
      <c r="E15" s="60">
        <f t="shared" si="4"/>
        <v>13</v>
      </c>
      <c r="F15" s="60">
        <v>2</v>
      </c>
      <c r="G15" s="60">
        <v>0</v>
      </c>
      <c r="H15" s="55">
        <v>11</v>
      </c>
      <c r="I15" s="60">
        <v>9</v>
      </c>
      <c r="J15" s="60">
        <v>1</v>
      </c>
      <c r="K15" s="60">
        <v>4</v>
      </c>
      <c r="L15" s="60">
        <f t="shared" si="5"/>
        <v>82</v>
      </c>
      <c r="M15" s="60">
        <v>18</v>
      </c>
      <c r="N15" s="55">
        <v>2</v>
      </c>
      <c r="O15" s="55">
        <v>64</v>
      </c>
      <c r="P15" s="60">
        <f t="shared" si="6"/>
        <v>45</v>
      </c>
      <c r="Q15" s="60">
        <v>0</v>
      </c>
      <c r="R15" s="56">
        <v>45</v>
      </c>
      <c r="S15" s="59">
        <f t="shared" si="3"/>
        <v>1860</v>
      </c>
      <c r="T15" s="60">
        <f t="shared" si="7"/>
        <v>1594</v>
      </c>
      <c r="U15" s="61">
        <v>404</v>
      </c>
      <c r="V15" s="61">
        <v>4</v>
      </c>
      <c r="W15" s="61">
        <v>0</v>
      </c>
      <c r="X15" s="61">
        <v>564</v>
      </c>
      <c r="Y15" s="61">
        <v>622</v>
      </c>
      <c r="Z15" s="60">
        <v>252</v>
      </c>
      <c r="AA15" s="60">
        <v>266</v>
      </c>
      <c r="AB15" s="62">
        <v>34</v>
      </c>
      <c r="AC15" s="77">
        <v>0</v>
      </c>
      <c r="AH15" s="35"/>
      <c r="AJ15" s="35"/>
    </row>
    <row r="16" spans="2:36" ht="24.75" customHeight="1" thickBot="1">
      <c r="B16" s="13"/>
      <c r="C16" s="44" t="s">
        <v>42</v>
      </c>
      <c r="D16" s="63">
        <f t="shared" si="2"/>
        <v>171</v>
      </c>
      <c r="E16" s="64">
        <f t="shared" si="4"/>
        <v>18</v>
      </c>
      <c r="F16" s="64">
        <v>3</v>
      </c>
      <c r="G16" s="64">
        <v>0</v>
      </c>
      <c r="H16" s="55">
        <v>15</v>
      </c>
      <c r="I16" s="64">
        <v>12</v>
      </c>
      <c r="J16" s="64">
        <v>1</v>
      </c>
      <c r="K16" s="64">
        <v>9</v>
      </c>
      <c r="L16" s="64">
        <f t="shared" si="5"/>
        <v>102</v>
      </c>
      <c r="M16" s="64">
        <v>34</v>
      </c>
      <c r="N16" s="65">
        <v>9</v>
      </c>
      <c r="O16" s="55">
        <v>68</v>
      </c>
      <c r="P16" s="64">
        <f t="shared" si="6"/>
        <v>51</v>
      </c>
      <c r="Q16" s="64">
        <v>0</v>
      </c>
      <c r="R16" s="56">
        <v>51</v>
      </c>
      <c r="S16" s="66">
        <f t="shared" si="3"/>
        <v>3412</v>
      </c>
      <c r="T16" s="64">
        <f t="shared" si="7"/>
        <v>2880</v>
      </c>
      <c r="U16" s="67">
        <v>707</v>
      </c>
      <c r="V16" s="67">
        <v>4</v>
      </c>
      <c r="W16" s="67">
        <v>48</v>
      </c>
      <c r="X16" s="67">
        <v>1195</v>
      </c>
      <c r="Y16" s="67">
        <v>926</v>
      </c>
      <c r="Z16" s="67">
        <v>210</v>
      </c>
      <c r="AA16" s="64">
        <v>532</v>
      </c>
      <c r="AB16" s="68">
        <v>64</v>
      </c>
      <c r="AC16" s="79">
        <v>0</v>
      </c>
      <c r="AH16" s="35"/>
      <c r="AJ16" s="35"/>
    </row>
    <row r="17" spans="2:35" ht="24.75" customHeight="1" thickBot="1" thickTop="1">
      <c r="B17" s="14"/>
      <c r="C17" s="45" t="s">
        <v>2</v>
      </c>
      <c r="D17" s="69">
        <f>IF(D5="-","-",D5/1771440*100000)</f>
        <v>142.9910129612067</v>
      </c>
      <c r="E17" s="69">
        <f>IF(E5="-","-",E5/1771440*100000)</f>
        <v>12.080567222146954</v>
      </c>
      <c r="F17" s="69">
        <f>IF(F5="-","-",F5/1771440*100000)</f>
        <v>2.1451474506616086</v>
      </c>
      <c r="G17" s="69">
        <f>IF(G5="-","-",G5/1771440*100000)</f>
        <v>0</v>
      </c>
      <c r="H17" s="69">
        <f>IF(H5="-","-",H5/1771440*100000)</f>
        <v>9.935419771485344</v>
      </c>
      <c r="I17" s="69">
        <f>IF(I5="-","-",I5/1771440*100000)</f>
        <v>5.983832362371856</v>
      </c>
      <c r="J17" s="69">
        <f>IF(J5="-","-",J5/1771440*100000)</f>
        <v>0.9032199792259404</v>
      </c>
      <c r="K17" s="69">
        <f>IF(K5="-","-",K5/1771440*100000)</f>
        <v>4.5160998961297025</v>
      </c>
      <c r="L17" s="69">
        <f>IF(L5="-","-",L5/1771440*100000)</f>
        <v>82.92688434268166</v>
      </c>
      <c r="M17" s="69">
        <f>IF(M5="-","-",M5/1771440*100000)</f>
        <v>18.741814568938263</v>
      </c>
      <c r="N17" s="69">
        <f>IF(N5="-","-",N5/1771440*100000)</f>
        <v>3.330623673395656</v>
      </c>
      <c r="O17" s="69">
        <f>IF(O5="-","-",O5/1771440*100000)</f>
        <v>64.1850697737434</v>
      </c>
      <c r="P17" s="69">
        <f>IF(P5="-","-",P5/1771440*100000)</f>
        <v>47.983561396378086</v>
      </c>
      <c r="Q17" s="69">
        <f>IF(Q5="-","-",Q5/1771440*100000)</f>
        <v>0.05645124870162128</v>
      </c>
      <c r="R17" s="80">
        <f>IF(R5="-","-",R5/1771440*100000)</f>
        <v>47.927110147676466</v>
      </c>
      <c r="S17" s="84">
        <f>IF(S5="-","-",S5/1771440*100000)</f>
        <v>2282.0981800117415</v>
      </c>
      <c r="T17" s="69">
        <f>IF(T5="-","-",T5/1771440*100000)</f>
        <v>1985.6162218308268</v>
      </c>
      <c r="U17" s="69">
        <f>IF(U5="-","-",U5/1771440*100000)</f>
        <v>504.8435171385991</v>
      </c>
      <c r="V17" s="69">
        <f>IF(V5="-","-",V5/1771440*100000)</f>
        <v>2.7096599376778214</v>
      </c>
      <c r="W17" s="69">
        <f>IF(W5="-","-",W5/1771440*100000)</f>
        <v>8.693492300049677</v>
      </c>
      <c r="X17" s="69">
        <f>IF(X5="-","-",X5/1771440*100000)</f>
        <v>522.3998554848033</v>
      </c>
      <c r="Y17" s="69">
        <f>IF(Y5="-","-",Y5/1771440*100000)</f>
        <v>946.969696969697</v>
      </c>
      <c r="Z17" s="69">
        <f>IF(Z5="-","-",Z5/1771440*100000)</f>
        <v>321.4898613557332</v>
      </c>
      <c r="AA17" s="69">
        <f>IF(AA5="-","-",AA5/1771440*100000)</f>
        <v>296.1997019374068</v>
      </c>
      <c r="AB17" s="69">
        <f>IF(AB5="-","-",AB5/1771440*100000)</f>
        <v>32.459468003432235</v>
      </c>
      <c r="AC17" s="69">
        <f>IF(AC5="-","-",AC5/1771440*100000)</f>
        <v>0.2822562435081064</v>
      </c>
      <c r="AI17" s="43"/>
    </row>
    <row r="18" spans="2:29" ht="24.75" customHeight="1" thickTop="1">
      <c r="B18" s="14" t="s">
        <v>9</v>
      </c>
      <c r="C18" s="46" t="s">
        <v>43</v>
      </c>
      <c r="D18" s="70">
        <f>IF(D6="-","-",D6/731935*100000)</f>
        <v>151.92605900797201</v>
      </c>
      <c r="E18" s="70">
        <f>IF(E6="-","-",E6/731935*100000)</f>
        <v>12.842670455709865</v>
      </c>
      <c r="F18" s="70">
        <f>IF(F6="-","-",F6/731935*100000)</f>
        <v>2.18598646054636</v>
      </c>
      <c r="G18" s="70">
        <f>IF(G6="-","-",G6/731935*100000)</f>
        <v>0</v>
      </c>
      <c r="H18" s="71">
        <f>IF(H6="-","-",H6/731935*100000)</f>
        <v>10.656683995163506</v>
      </c>
      <c r="I18" s="72">
        <f>IF(I6="-","-",I6/731935*100000)</f>
        <v>5.4649661513659</v>
      </c>
      <c r="J18" s="72">
        <f>IF(J6="-","-",J6/731935*100000)</f>
        <v>0.819744922704885</v>
      </c>
      <c r="K18" s="72">
        <f>IF(K6="-","-",K6/731935*100000)</f>
        <v>5.055093690013457</v>
      </c>
      <c r="L18" s="72">
        <f>IF(L6="-","-",L6/731935*100000)</f>
        <v>85.25347196130805</v>
      </c>
      <c r="M18" s="72">
        <f>IF(M6="-","-",M6/731935*100000)</f>
        <v>16.94139506923429</v>
      </c>
      <c r="N18" s="72">
        <f>IF(N6="-","-",N6/731935*100000)</f>
        <v>1.912738152978065</v>
      </c>
      <c r="O18" s="72">
        <f>IF(O6="-","-",O6/731935*100000)</f>
        <v>68.31207689207375</v>
      </c>
      <c r="P18" s="72">
        <f>IF(P6="-","-",P6/731935*100000)</f>
        <v>53.82991659095411</v>
      </c>
      <c r="Q18" s="72">
        <f>IF(Q6="-","-",Q6/731935*100000)</f>
        <v>0.1366241537841475</v>
      </c>
      <c r="R18" s="81">
        <f>IF(R6="-","-",R6/731935*100000)</f>
        <v>53.693292437169966</v>
      </c>
      <c r="S18" s="85">
        <f>IF(S6="-","-",S6/731935*100000)</f>
        <v>2381.9054970728275</v>
      </c>
      <c r="T18" s="72">
        <f>IF(T6="-","-",T6/731935*100000)</f>
        <v>2121.226611652674</v>
      </c>
      <c r="U18" s="72">
        <f>IF(U6="-","-",U6/731935*100000)</f>
        <v>444.16512395226346</v>
      </c>
      <c r="V18" s="72">
        <f>IF(V6="-","-",V6/731935*100000)</f>
        <v>1.63948984540977</v>
      </c>
      <c r="W18" s="72">
        <f>IF(W6="-","-",W6/731935*100000)</f>
        <v>3.6888521521719824</v>
      </c>
      <c r="X18" s="72">
        <f>IF(X6="-","-",X6/731935*100000)</f>
        <v>498.67816131213834</v>
      </c>
      <c r="Y18" s="72">
        <f>IF(Y6="-","-",Y6/731935*100000)</f>
        <v>1173.0549843906904</v>
      </c>
      <c r="Z18" s="72">
        <f>IF(Z6="-","-",Z6/731935*100000)</f>
        <v>353.0368133782371</v>
      </c>
      <c r="AA18" s="72">
        <f>IF(AA6="-","-",AA6/731935*100000)</f>
        <v>259.99576465123266</v>
      </c>
      <c r="AB18" s="72">
        <f>IF(AB6="-","-",AB6/731935*100000)</f>
        <v>20.903495528974567</v>
      </c>
      <c r="AC18" s="72">
        <f>IF(AC6="-","-",AC6/731935*100000)</f>
        <v>0.6831207689207375</v>
      </c>
    </row>
    <row r="19" spans="2:29" ht="24.75" customHeight="1">
      <c r="B19" s="14"/>
      <c r="C19" s="47" t="s">
        <v>41</v>
      </c>
      <c r="D19" s="73">
        <f>IF(D7="-","-",D7/106738*100000)</f>
        <v>118.04605669958215</v>
      </c>
      <c r="E19" s="73">
        <f>IF(E7="-","-",E7/106738*100000)</f>
        <v>11.242481590436396</v>
      </c>
      <c r="F19" s="73">
        <f>IF(F7="-","-",F7/106738*100000)</f>
        <v>1.8737469317393993</v>
      </c>
      <c r="G19" s="73">
        <f>IF(G7="-","-",G7/106738*100000)</f>
        <v>0</v>
      </c>
      <c r="H19" s="73">
        <f>IF(H7="-","-",H7/106738*100000)</f>
        <v>9.368734658696997</v>
      </c>
      <c r="I19" s="73">
        <f>IF(I7="-","-",I7/106738*100000)</f>
        <v>4.684367329348499</v>
      </c>
      <c r="J19" s="73">
        <f>IF(J7="-","-",J7/106738*100000)</f>
        <v>0.9368734658696997</v>
      </c>
      <c r="K19" s="73">
        <f>IF(K7="-","-",K7/106738*100000)</f>
        <v>3.7474938634787986</v>
      </c>
      <c r="L19" s="73">
        <f>IF(L7="-","-",L7/106738*100000)</f>
        <v>65.58114261087897</v>
      </c>
      <c r="M19" s="73">
        <f>IF(M7="-","-",M7/106738*100000)</f>
        <v>15.926848919784893</v>
      </c>
      <c r="N19" s="73">
        <f>IF(N7="-","-",N7/106738*100000)</f>
        <v>1.8737469317393993</v>
      </c>
      <c r="O19" s="73">
        <f>IF(O7="-","-",O7/106738*100000)</f>
        <v>49.65429369109408</v>
      </c>
      <c r="P19" s="73">
        <f>IF(P7="-","-",P7/106738*100000)</f>
        <v>41.222432498266784</v>
      </c>
      <c r="Q19" s="73">
        <f>IF(Q7="-","-",Q7/106738*100000)</f>
        <v>0</v>
      </c>
      <c r="R19" s="82">
        <f>IF(R7="-","-",R7/106738*100000)</f>
        <v>41.222432498266784</v>
      </c>
      <c r="S19" s="86">
        <f>IF(S7="-","-",S7/106738*100000)</f>
        <v>2046.1316494594241</v>
      </c>
      <c r="T19" s="73">
        <f>IF(T7="-","-",T7/106738*100000)</f>
        <v>1782.8702055500385</v>
      </c>
      <c r="U19" s="73">
        <f>IF(U7="-","-",U7/106738*100000)</f>
        <v>606.1571324176957</v>
      </c>
      <c r="V19" s="73">
        <f>IF(V7="-","-",V7/106738*100000)</f>
        <v>3.7474938634787986</v>
      </c>
      <c r="W19" s="73">
        <f>IF(W7="-","-",W7/106738*100000)</f>
        <v>45.90679982761528</v>
      </c>
      <c r="X19" s="73">
        <f>IF(X7="-","-",X7/106738*100000)</f>
        <v>446.8886432198467</v>
      </c>
      <c r="Y19" s="73">
        <f>IF(Y7="-","-",Y7/106738*100000)</f>
        <v>680.170136221402</v>
      </c>
      <c r="Z19" s="73">
        <f>IF(Z7="-","-",Z7/106738*100000)</f>
        <v>191.12218703741874</v>
      </c>
      <c r="AA19" s="73">
        <f>IF(AA7="-","-",AA7/106738*100000)</f>
        <v>263.2614439093856</v>
      </c>
      <c r="AB19" s="73">
        <f>IF(AB7="-","-",AB7/106738*100000)</f>
        <v>29.04307744196069</v>
      </c>
      <c r="AC19" s="73">
        <f>IF(AC7="-","-",AC7/106738*100000)</f>
        <v>0</v>
      </c>
    </row>
    <row r="20" spans="2:29" ht="24.75" customHeight="1">
      <c r="B20" s="14" t="s">
        <v>10</v>
      </c>
      <c r="C20" s="47" t="s">
        <v>40</v>
      </c>
      <c r="D20" s="73">
        <f>IF(D8="-","-",D8/160360*100000)</f>
        <v>134.07333499625844</v>
      </c>
      <c r="E20" s="73">
        <f>IF(E8="-","-",E8/160360*100000)</f>
        <v>7.483162883512098</v>
      </c>
      <c r="F20" s="73">
        <f>IF(F8="-","-",F8/160360*100000)</f>
        <v>2.494387627837366</v>
      </c>
      <c r="G20" s="73">
        <f>IF(G8="-","-",G8/160360*100000)</f>
        <v>0</v>
      </c>
      <c r="H20" s="73">
        <f>IF(H8="-","-",H8/160360*100000)</f>
        <v>4.988775255674732</v>
      </c>
      <c r="I20" s="73">
        <f>IF(I8="-","-",I8/160360*100000)</f>
        <v>3.741581441756049</v>
      </c>
      <c r="J20" s="73">
        <f>IF(J8="-","-",J8/160360*100000)</f>
        <v>1.247193813918683</v>
      </c>
      <c r="K20" s="73">
        <f>IF(K8="-","-",K8/160360*100000)</f>
        <v>2.494387627837366</v>
      </c>
      <c r="L20" s="73">
        <f>IF(L8="-","-",L8/160360*100000)</f>
        <v>81.06759790471439</v>
      </c>
      <c r="M20" s="73">
        <f>IF(M8="-","-",M8/160360*100000)</f>
        <v>21.20229483661761</v>
      </c>
      <c r="N20" s="73">
        <f>IF(N8="-","-",N8/160360*100000)</f>
        <v>6.859565976552756</v>
      </c>
      <c r="O20" s="73">
        <f>IF(O8="-","-",O8/160360*100000)</f>
        <v>59.865303068096786</v>
      </c>
      <c r="P20" s="73">
        <f>IF(P8="-","-",P8/160360*100000)</f>
        <v>45.52257420803193</v>
      </c>
      <c r="Q20" s="73">
        <f>IF(Q8="-","-",Q8/160360*100000)</f>
        <v>0</v>
      </c>
      <c r="R20" s="82">
        <f>IF(R8="-","-",R8/160360*100000)</f>
        <v>45.52257420803193</v>
      </c>
      <c r="S20" s="86">
        <f>IF(S8="-","-",S8/160360*100000)</f>
        <v>1913.1953105512596</v>
      </c>
      <c r="T20" s="73">
        <f>IF(T8="-","-",T8/160360*100000)</f>
        <v>1572.0878024444999</v>
      </c>
      <c r="U20" s="73">
        <f>IF(U8="-","-",U8/160360*100000)</f>
        <v>608.6305811923173</v>
      </c>
      <c r="V20" s="73">
        <f>IF(V8="-","-",V8/160360*100000)</f>
        <v>2.494387627837366</v>
      </c>
      <c r="W20" s="73">
        <f>IF(W8="-","-",W8/160360*100000)</f>
        <v>0</v>
      </c>
      <c r="X20" s="73">
        <f>IF(X8="-","-",X8/160360*100000)</f>
        <v>475.80444000997755</v>
      </c>
      <c r="Y20" s="73">
        <f>IF(Y8="-","-",Y8/160360*100000)</f>
        <v>485.1583936143677</v>
      </c>
      <c r="Z20" s="73">
        <f>IF(Z8="-","-",Z8/160360*100000)</f>
        <v>359.1918184085807</v>
      </c>
      <c r="AA20" s="73">
        <f>IF(AA8="-","-",AA8/160360*100000)</f>
        <v>341.1075081067598</v>
      </c>
      <c r="AB20" s="73">
        <f>IF(AB8="-","-",AB8/160360*100000)</f>
        <v>57.37091544025942</v>
      </c>
      <c r="AC20" s="73">
        <f>IF(AC8="-","-",AC8/160360*100000)</f>
        <v>0</v>
      </c>
    </row>
    <row r="21" spans="2:29" ht="24.75" customHeight="1">
      <c r="B21" s="14" t="s">
        <v>3</v>
      </c>
      <c r="C21" s="102" t="s">
        <v>49</v>
      </c>
      <c r="D21" s="73">
        <f>IF(D9="-","-",D9/52060*100000)</f>
        <v>138.30195927775642</v>
      </c>
      <c r="E21" s="73">
        <f>IF(E9="-","-",E9/52060*100000)</f>
        <v>11.52516327314637</v>
      </c>
      <c r="F21" s="73">
        <f>IF(F9="-","-",F9/52060*100000)</f>
        <v>1.920860545524395</v>
      </c>
      <c r="G21" s="73">
        <f>IF(G9="-","-",G9/52060*100000)</f>
        <v>0</v>
      </c>
      <c r="H21" s="73">
        <f>IF(H9="-","-",H9/52060*100000)</f>
        <v>9.604302727621976</v>
      </c>
      <c r="I21" s="73">
        <f>IF(I9="-","-",I9/52060*100000)</f>
        <v>5.762581636573185</v>
      </c>
      <c r="J21" s="73">
        <f>IF(J9="-","-",J9/52060*100000)</f>
        <v>1.920860545524395</v>
      </c>
      <c r="K21" s="73">
        <f>IF(K9="-","-",K9/52060*100000)</f>
        <v>7.68344218209758</v>
      </c>
      <c r="L21" s="73">
        <f>IF(L9="-","-",L9/52060*100000)</f>
        <v>82.59700345754898</v>
      </c>
      <c r="M21" s="73">
        <f>IF(M9="-","-",M9/52060*100000)</f>
        <v>24.971187091817136</v>
      </c>
      <c r="N21" s="73">
        <f>IF(N9="-","-",N9/52060*100000)</f>
        <v>5.762581636573185</v>
      </c>
      <c r="O21" s="73">
        <f>IF(O9="-","-",O9/52060*100000)</f>
        <v>57.62581636573184</v>
      </c>
      <c r="P21" s="73">
        <f>IF(P9="-","-",P9/52060*100000)</f>
        <v>44.17979254706108</v>
      </c>
      <c r="Q21" s="73">
        <f>IF(Q9="-","-",Q9/52060*100000)</f>
        <v>0</v>
      </c>
      <c r="R21" s="82">
        <f>IF(R9="-","-",R9/52060*100000)</f>
        <v>44.17979254706108</v>
      </c>
      <c r="S21" s="86">
        <f>IF(S9="-","-",S9/52060*100000)</f>
        <v>2059.1625048021515</v>
      </c>
      <c r="T21" s="73">
        <f>IF(T9="-","-",T9/52060*100000)</f>
        <v>1613.5228582404918</v>
      </c>
      <c r="U21" s="73">
        <f>IF(U9="-","-",U9/52060*100000)</f>
        <v>461.00653092585475</v>
      </c>
      <c r="V21" s="73">
        <f>IF(V9="-","-",V9/52060*100000)</f>
        <v>7.68344218209758</v>
      </c>
      <c r="W21" s="73">
        <f>IF(W9="-","-",W9/52060*100000)</f>
        <v>0</v>
      </c>
      <c r="X21" s="73">
        <f>IF(X9="-","-",X9/52060*100000)</f>
        <v>424.51018056089134</v>
      </c>
      <c r="Y21" s="73">
        <f>IF(Y9="-","-",Y9/52060*100000)</f>
        <v>720.3227045716482</v>
      </c>
      <c r="Z21" s="73">
        <f>IF(Z9="-","-",Z9/52060*100000)</f>
        <v>386.09296965040335</v>
      </c>
      <c r="AA21" s="73">
        <f>IF(AA9="-","-",AA9/52060*100000)</f>
        <v>445.6396465616596</v>
      </c>
      <c r="AB21" s="73">
        <f>IF(AB9="-","-",AB9/52060*100000)</f>
        <v>24.971187091817136</v>
      </c>
      <c r="AC21" s="73">
        <f>IF(AC9="-","-",AC9/52060*100000)</f>
        <v>0</v>
      </c>
    </row>
    <row r="22" spans="2:29" ht="24.75" customHeight="1">
      <c r="B22" s="14" t="s">
        <v>4</v>
      </c>
      <c r="C22" s="47" t="s">
        <v>37</v>
      </c>
      <c r="D22" s="73">
        <f>IF(D10="-","-",D10/179747*100000)</f>
        <v>125.17594174033502</v>
      </c>
      <c r="E22" s="73">
        <f>IF(E10="-","-",E10/179747*100000)</f>
        <v>8.901400301534935</v>
      </c>
      <c r="F22" s="73">
        <f>IF(F10="-","-",F10/179747*100000)</f>
        <v>1.6690125565378002</v>
      </c>
      <c r="G22" s="73">
        <f>IF(G10="-","-",G10/179747*100000)</f>
        <v>0</v>
      </c>
      <c r="H22" s="73">
        <f>IF(H10="-","-",H10/179747*100000)</f>
        <v>7.232387744997134</v>
      </c>
      <c r="I22" s="73">
        <f>IF(I10="-","-",I10/179747*100000)</f>
        <v>3.894362631921534</v>
      </c>
      <c r="J22" s="73">
        <f>IF(J10="-","-",J10/179747*100000)</f>
        <v>0.5563375188459334</v>
      </c>
      <c r="K22" s="73">
        <f>IF(K10="-","-",K10/179747*100000)</f>
        <v>4.450700150767467</v>
      </c>
      <c r="L22" s="73">
        <f>IF(L10="-","-",L10/179747*100000)</f>
        <v>73.99289000650916</v>
      </c>
      <c r="M22" s="73">
        <f>IF(M10="-","-",M10/179747*100000)</f>
        <v>11.126750376918668</v>
      </c>
      <c r="N22" s="73">
        <f>IF(N10="-","-",N10/179747*100000)</f>
        <v>1.6690125565378002</v>
      </c>
      <c r="O22" s="73">
        <f>IF(O10="-","-",O10/179747*100000)</f>
        <v>62.86613962959048</v>
      </c>
      <c r="P22" s="73">
        <f>IF(P10="-","-",P10/179747*100000)</f>
        <v>42.28165143229094</v>
      </c>
      <c r="Q22" s="73">
        <f>IF(Q10="-","-",Q10/179747*100000)</f>
        <v>0</v>
      </c>
      <c r="R22" s="82">
        <f>IF(R10="-","-",R10/179747*100000)</f>
        <v>42.28165143229094</v>
      </c>
      <c r="S22" s="86">
        <f>IF(S10="-","-",S10/179747*100000)</f>
        <v>2237.0331632794982</v>
      </c>
      <c r="T22" s="73">
        <f>IF(T10="-","-",T10/179747*100000)</f>
        <v>2048.991081909573</v>
      </c>
      <c r="U22" s="73">
        <f>IF(U10="-","-",U10/179747*100000)</f>
        <v>497.9220793671104</v>
      </c>
      <c r="V22" s="73">
        <f>IF(V10="-","-",V10/179747*100000)</f>
        <v>2.2253500753837336</v>
      </c>
      <c r="W22" s="73">
        <f>IF(W10="-","-",W10/179747*100000)</f>
        <v>0</v>
      </c>
      <c r="X22" s="73">
        <f>IF(X10="-","-",X10/179747*100000)</f>
        <v>260.3659588198969</v>
      </c>
      <c r="Y22" s="73">
        <f>IF(Y10="-","-",Y10/179747*100000)</f>
        <v>1288.477693647182</v>
      </c>
      <c r="Z22" s="73">
        <f>IF(Z10="-","-",Z10/179747*100000)</f>
        <v>285.40114716796387</v>
      </c>
      <c r="AA22" s="73">
        <f>IF(AA10="-","-",AA10/179747*100000)</f>
        <v>188.0420813699255</v>
      </c>
      <c r="AB22" s="73">
        <f>IF(AB10="-","-",AB10/179747*100000)</f>
        <v>19.47181315960767</v>
      </c>
      <c r="AC22" s="73">
        <f>IF(AC10="-","-",AC10/179747*100000)</f>
        <v>0</v>
      </c>
    </row>
    <row r="23" spans="2:29" ht="24.75" customHeight="1">
      <c r="B23" s="14">
        <v>10</v>
      </c>
      <c r="C23" s="47" t="s">
        <v>38</v>
      </c>
      <c r="D23" s="73">
        <f>IF(D11="-","-",D11/63944*100000)</f>
        <v>115.72626047791819</v>
      </c>
      <c r="E23" s="73">
        <f>IF(E11="-","-",E11/63944*100000)</f>
        <v>9.383210309020393</v>
      </c>
      <c r="F23" s="73">
        <f>IF(F11="-","-",F11/63944*100000)</f>
        <v>1.5638683848367323</v>
      </c>
      <c r="G23" s="73">
        <f>IF(G11="-","-",G11/63944*100000)</f>
        <v>0</v>
      </c>
      <c r="H23" s="73">
        <f>IF(H11="-","-",H11/63944*100000)</f>
        <v>7.81934192418366</v>
      </c>
      <c r="I23" s="73">
        <f>IF(I11="-","-",I11/63944*100000)</f>
        <v>4.691605154510197</v>
      </c>
      <c r="J23" s="73">
        <f>IF(J11="-","-",J11/63944*100000)</f>
        <v>0</v>
      </c>
      <c r="K23" s="73">
        <f>IF(K11="-","-",K11/63944*100000)</f>
        <v>6.255473539346929</v>
      </c>
      <c r="L23" s="73">
        <f>IF(L11="-","-",L11/63944*100000)</f>
        <v>70.37407731765295</v>
      </c>
      <c r="M23" s="73">
        <f>IF(M11="-","-",M11/63944*100000)</f>
        <v>15.63868384836732</v>
      </c>
      <c r="N23" s="73">
        <f>IF(N11="-","-",N11/63944*100000)</f>
        <v>6.255473539346929</v>
      </c>
      <c r="O23" s="73">
        <f>IF(O11="-","-",O11/63944*100000)</f>
        <v>54.73539346928562</v>
      </c>
      <c r="P23" s="73">
        <f>IF(P11="-","-",P11/63944*100000)</f>
        <v>35.96897285124484</v>
      </c>
      <c r="Q23" s="73">
        <f>IF(Q11="-","-",Q11/63944*100000)</f>
        <v>0</v>
      </c>
      <c r="R23" s="82">
        <f>IF(R11="-","-",R11/63944*100000)</f>
        <v>35.96897285124484</v>
      </c>
      <c r="S23" s="86">
        <f>IF(S11="-","-",S11/63944*100000)</f>
        <v>1782.8099587138747</v>
      </c>
      <c r="T23" s="73">
        <f>IF(T11="-","-",T11/63944*100000)</f>
        <v>1518.516201676467</v>
      </c>
      <c r="U23" s="73">
        <f>IF(U11="-","-",U11/63944*100000)</f>
        <v>422.24446390591766</v>
      </c>
      <c r="V23" s="73">
        <f>IF(V11="-","-",V11/63944*100000)</f>
        <v>6.255473539346929</v>
      </c>
      <c r="W23" s="73">
        <f>IF(W11="-","-",W11/63944*100000)</f>
        <v>0</v>
      </c>
      <c r="X23" s="73">
        <f>IF(X11="-","-",X11/63944*100000)</f>
        <v>600.5254597773052</v>
      </c>
      <c r="Y23" s="73">
        <f>IF(Y11="-","-",Y11/63944*100000)</f>
        <v>489.4908044538971</v>
      </c>
      <c r="Z23" s="73">
        <f>IF(Z11="-","-",Z11/63944*100000)</f>
        <v>0</v>
      </c>
      <c r="AA23" s="73">
        <f>IF(AA11="-","-",AA11/63944*100000)</f>
        <v>264.2937570374077</v>
      </c>
      <c r="AB23" s="73">
        <f>IF(AB11="-","-",AB11/63944*100000)</f>
        <v>56.299261854122356</v>
      </c>
      <c r="AC23" s="73">
        <f>IF(AC11="-","-",AC11/63944*100000)</f>
        <v>0</v>
      </c>
    </row>
    <row r="24" spans="2:29" ht="24.75" customHeight="1">
      <c r="B24" s="14" t="s">
        <v>5</v>
      </c>
      <c r="C24" s="102" t="s">
        <v>50</v>
      </c>
      <c r="D24" s="73">
        <f>IF(D12="-","-",D12/85529*100000)</f>
        <v>121.59618375054075</v>
      </c>
      <c r="E24" s="73">
        <f>IF(E12="-","-",E12/85529*100000)</f>
        <v>15.199522968817593</v>
      </c>
      <c r="F24" s="73">
        <f>IF(F12="-","-",F12/85529*100000)</f>
        <v>2.3383881490488605</v>
      </c>
      <c r="G24" s="73">
        <f>IF(G12="-","-",G12/85529*100000)</f>
        <v>0</v>
      </c>
      <c r="H24" s="73">
        <f>IF(H12="-","-",H12/85529*100000)</f>
        <v>12.861134819768735</v>
      </c>
      <c r="I24" s="73">
        <f>IF(I12="-","-",I12/85529*100000)</f>
        <v>10.522746670719872</v>
      </c>
      <c r="J24" s="73">
        <f>IF(J12="-","-",J12/85529*100000)</f>
        <v>0</v>
      </c>
      <c r="K24" s="73">
        <f>IF(K12="-","-",K12/85529*100000)</f>
        <v>1.1691940745244302</v>
      </c>
      <c r="L24" s="73">
        <f>IF(L12="-","-",L12/85529*100000)</f>
        <v>71.32083854599026</v>
      </c>
      <c r="M24" s="73">
        <f>IF(M12="-","-",M12/85529*100000)</f>
        <v>14.030328894293163</v>
      </c>
      <c r="N24" s="73">
        <f>IF(N12="-","-",N12/85529*100000)</f>
        <v>0</v>
      </c>
      <c r="O24" s="73">
        <f>IF(O12="-","-",O12/85529*100000)</f>
        <v>57.29050965169708</v>
      </c>
      <c r="P24" s="73">
        <f>IF(P12="-","-",P12/85529*100000)</f>
        <v>35.075822235732915</v>
      </c>
      <c r="Q24" s="73">
        <f>IF(Q12="-","-",Q12/85529*100000)</f>
        <v>0</v>
      </c>
      <c r="R24" s="82">
        <f>IF(R12="-","-",R12/85529*100000)</f>
        <v>35.075822235732915</v>
      </c>
      <c r="S24" s="86">
        <f>IF(S12="-","-",S12/85529*100000)</f>
        <v>1709.3617369547173</v>
      </c>
      <c r="T24" s="73">
        <f>IF(T12="-","-",T12/85529*100000)</f>
        <v>1477.86131019888</v>
      </c>
      <c r="U24" s="73">
        <f>IF(U12="-","-",U12/85529*100000)</f>
        <v>452.4781068409546</v>
      </c>
      <c r="V24" s="73">
        <f>IF(V12="-","-",V12/85529*100000)</f>
        <v>0</v>
      </c>
      <c r="W24" s="73">
        <f>IF(W12="-","-",W12/85529*100000)</f>
        <v>0</v>
      </c>
      <c r="X24" s="73">
        <f>IF(X12="-","-",X12/85529*100000)</f>
        <v>673.4557869260718</v>
      </c>
      <c r="Y24" s="73">
        <f>IF(Y12="-","-",Y12/85529*100000)</f>
        <v>351.9274164318535</v>
      </c>
      <c r="Z24" s="73">
        <f>IF(Z12="-","-",Z12/85529*100000)</f>
        <v>0</v>
      </c>
      <c r="AA24" s="73">
        <f>IF(AA12="-","-",AA12/85529*100000)</f>
        <v>231.5004267558372</v>
      </c>
      <c r="AB24" s="73">
        <f>IF(AB12="-","-",AB12/85529*100000)</f>
        <v>0</v>
      </c>
      <c r="AC24" s="73">
        <f>IF(AC12="-","-",AC12/85529*100000)</f>
        <v>0</v>
      </c>
    </row>
    <row r="25" spans="2:29" ht="24.75" customHeight="1">
      <c r="B25" s="14" t="s">
        <v>6</v>
      </c>
      <c r="C25" s="47" t="s">
        <v>39</v>
      </c>
      <c r="D25" s="73">
        <f>IF(D13="-","-",D13/137843*100000)</f>
        <v>157.42547681057434</v>
      </c>
      <c r="E25" s="73">
        <f>IF(E13="-","-",E13/137843*100000)</f>
        <v>9.431019348098925</v>
      </c>
      <c r="F25" s="73">
        <f>IF(F13="-","-",F13/137843*100000)</f>
        <v>1.4509260535536808</v>
      </c>
      <c r="G25" s="73">
        <f>IF(G13="-","-",G13/137843*100000)</f>
        <v>0</v>
      </c>
      <c r="H25" s="73">
        <f>IF(H13="-","-",H13/137843*100000)</f>
        <v>7.980093294545243</v>
      </c>
      <c r="I25" s="73">
        <f>IF(I13="-","-",I13/137843*100000)</f>
        <v>5.078241187437882</v>
      </c>
      <c r="J25" s="73">
        <f>IF(J13="-","-",J13/137843*100000)</f>
        <v>1.4509260535536808</v>
      </c>
      <c r="K25" s="73">
        <f>IF(K13="-","-",K13/137843*100000)</f>
        <v>2.176389080330521</v>
      </c>
      <c r="L25" s="73">
        <f>IF(L13="-","-",L13/137843*100000)</f>
        <v>95.03565650776608</v>
      </c>
      <c r="M25" s="73">
        <f>IF(M13="-","-",M13/137843*100000)</f>
        <v>26.11666896396625</v>
      </c>
      <c r="N25" s="73">
        <f>IF(N13="-","-",N13/137843*100000)</f>
        <v>3.6273151338842013</v>
      </c>
      <c r="O25" s="73">
        <f>IF(O13="-","-",O13/137843*100000)</f>
        <v>68.91898754379983</v>
      </c>
      <c r="P25" s="73">
        <f>IF(P13="-","-",P13/137843*100000)</f>
        <v>52.958800954709346</v>
      </c>
      <c r="Q25" s="73">
        <f>IF(Q13="-","-",Q13/137843*100000)</f>
        <v>0</v>
      </c>
      <c r="R25" s="82">
        <f>IF(R13="-","-",R13/137843*100000)</f>
        <v>52.958800954709346</v>
      </c>
      <c r="S25" s="86">
        <f>IF(S13="-","-",S13/137843*100000)</f>
        <v>2166.2325979556454</v>
      </c>
      <c r="T25" s="73">
        <f>IF(T13="-","-",T13/137843*100000)</f>
        <v>1765.7770071748294</v>
      </c>
      <c r="U25" s="73">
        <f>IF(U13="-","-",U13/137843*100000)</f>
        <v>570.2139390465966</v>
      </c>
      <c r="V25" s="73">
        <f>IF(V13="-","-",V13/137843*100000)</f>
        <v>2.9018521071073615</v>
      </c>
      <c r="W25" s="73">
        <f>IF(W13="-","-",W13/137843*100000)</f>
        <v>21.76389080330521</v>
      </c>
      <c r="X25" s="73">
        <f>IF(X13="-","-",X13/137843*100000)</f>
        <v>406.9847580218074</v>
      </c>
      <c r="Y25" s="73">
        <f>IF(Y13="-","-",Y13/137843*100000)</f>
        <v>763.9125671960128</v>
      </c>
      <c r="Z25" s="73">
        <f>IF(Z13="-","-",Z13/137843*100000)</f>
        <v>546.9991221897376</v>
      </c>
      <c r="AA25" s="73">
        <f>IF(AA13="-","-",AA13/137843*100000)</f>
        <v>400.45559078081584</v>
      </c>
      <c r="AB25" s="73">
        <f>IF(AB13="-","-",AB13/137843*100000)</f>
        <v>44.253244633387254</v>
      </c>
      <c r="AC25" s="73">
        <f>IF(AC13="-","-",AC13/137843*100000)</f>
        <v>0</v>
      </c>
    </row>
    <row r="26" spans="2:29" ht="24.75" customHeight="1">
      <c r="B26" s="14" t="s">
        <v>11</v>
      </c>
      <c r="C26" s="102" t="s">
        <v>51</v>
      </c>
      <c r="D26" s="73">
        <f>IF(D14="-","-",D14/47646*100000)</f>
        <v>161.6085295722621</v>
      </c>
      <c r="E26" s="73">
        <f>IF(E14="-","-",E14/47646*100000)</f>
        <v>23.086932796037445</v>
      </c>
      <c r="F26" s="73">
        <f>IF(F14="-","-",F14/47646*100000)</f>
        <v>4.197624144734081</v>
      </c>
      <c r="G26" s="73">
        <f>IF(G14="-","-",G14/47646*100000)</f>
        <v>0</v>
      </c>
      <c r="H26" s="73">
        <f>IF(H14="-","-",H14/47646*100000)</f>
        <v>18.889308651303363</v>
      </c>
      <c r="I26" s="73">
        <f>IF(I14="-","-",I14/47646*100000)</f>
        <v>10.494060361835201</v>
      </c>
      <c r="J26" s="73">
        <f>IF(J14="-","-",J14/47646*100000)</f>
        <v>2.0988120723670405</v>
      </c>
      <c r="K26" s="73">
        <f>IF(K14="-","-",K14/47646*100000)</f>
        <v>4.197624144734081</v>
      </c>
      <c r="L26" s="73">
        <f>IF(L14="-","-",L14/47646*100000)</f>
        <v>100.74297947361792</v>
      </c>
      <c r="M26" s="73">
        <f>IF(M14="-","-",M14/47646*100000)</f>
        <v>29.383369013138566</v>
      </c>
      <c r="N26" s="73">
        <f>IF(N14="-","-",N14/47646*100000)</f>
        <v>12.59287243420224</v>
      </c>
      <c r="O26" s="73">
        <f>IF(O14="-","-",O14/47646*100000)</f>
        <v>71.35961046047937</v>
      </c>
      <c r="P26" s="73">
        <f>IF(P14="-","-",P14/47646*100000)</f>
        <v>37.778617302606726</v>
      </c>
      <c r="Q26" s="73">
        <f>IF(Q14="-","-",Q14/47646*100000)</f>
        <v>0</v>
      </c>
      <c r="R26" s="82">
        <f>IF(R14="-","-",R14/47646*100000)</f>
        <v>37.778617302606726</v>
      </c>
      <c r="S26" s="86">
        <f>IF(S14="-","-",S14/47646*100000)</f>
        <v>3750.577173319901</v>
      </c>
      <c r="T26" s="73">
        <f>IF(T14="-","-",T14/47646*100000)</f>
        <v>3269.949208747849</v>
      </c>
      <c r="U26" s="73">
        <f>IF(U14="-","-",U14/47646*100000)</f>
        <v>797.5485874994753</v>
      </c>
      <c r="V26" s="73">
        <f>IF(V14="-","-",V14/47646*100000)</f>
        <v>8.395248289468162</v>
      </c>
      <c r="W26" s="73">
        <f>IF(W14="-","-",W14/47646*100000)</f>
        <v>0</v>
      </c>
      <c r="X26" s="73">
        <f>IF(X14="-","-",X14/47646*100000)</f>
        <v>829.0307685849809</v>
      </c>
      <c r="Y26" s="73">
        <f>IF(Y14="-","-",Y14/47646*100000)</f>
        <v>1634.9746043739244</v>
      </c>
      <c r="Z26" s="73">
        <f>IF(Z14="-","-",Z14/47646*100000)</f>
        <v>841.6236410191831</v>
      </c>
      <c r="AA26" s="73">
        <f>IF(AA14="-","-",AA14/47646*100000)</f>
        <v>480.62796457205224</v>
      </c>
      <c r="AB26" s="73">
        <f>IF(AB14="-","-",AB14/47646*100000)</f>
        <v>117.53347605255426</v>
      </c>
      <c r="AC26" s="73">
        <f>IF(AC14="-","-",AC14/47646*100000)</f>
        <v>0</v>
      </c>
    </row>
    <row r="27" spans="2:29" ht="24.75" customHeight="1">
      <c r="B27" s="14"/>
      <c r="C27" s="47" t="s">
        <v>44</v>
      </c>
      <c r="D27" s="73">
        <f>IF(D15="-","-",D15/88453*100000)</f>
        <v>158.27614665415533</v>
      </c>
      <c r="E27" s="73">
        <f>IF(E15="-","-",E15/88453*100000)</f>
        <v>14.697070760742994</v>
      </c>
      <c r="F27" s="73">
        <f>IF(F15="-","-",F15/88453*100000)</f>
        <v>2.261087809345076</v>
      </c>
      <c r="G27" s="73">
        <f>IF(G15="-","-",G15/88453*100000)</f>
        <v>0</v>
      </c>
      <c r="H27" s="73">
        <f>IF(H15="-","-",H15/88453*100000)</f>
        <v>12.435982951397918</v>
      </c>
      <c r="I27" s="73">
        <f>IF(I15="-","-",I15/88453*100000)</f>
        <v>10.174895142052842</v>
      </c>
      <c r="J27" s="73">
        <f>IF(J15="-","-",J15/88453*100000)</f>
        <v>1.130543904672538</v>
      </c>
      <c r="K27" s="73">
        <f>IF(K15="-","-",K15/88453*100000)</f>
        <v>4.522175618690152</v>
      </c>
      <c r="L27" s="73">
        <f>IF(L15="-","-",L15/88453*100000)</f>
        <v>92.70460018314812</v>
      </c>
      <c r="M27" s="73">
        <f>IF(M15="-","-",M15/88453*100000)</f>
        <v>20.349790284105683</v>
      </c>
      <c r="N27" s="73">
        <f>IF(N15="-","-",N15/88453*100000)</f>
        <v>2.261087809345076</v>
      </c>
      <c r="O27" s="73">
        <f>IF(O15="-","-",O15/88453*100000)</f>
        <v>72.35480989904244</v>
      </c>
      <c r="P27" s="73">
        <f>IF(P15="-","-",P15/88453*100000)</f>
        <v>50.87447571026421</v>
      </c>
      <c r="Q27" s="73">
        <f>IF(Q15="-","-",Q15/88453*100000)</f>
        <v>0</v>
      </c>
      <c r="R27" s="82">
        <f>IF(R15="-","-",R15/88453*100000)</f>
        <v>50.87447571026421</v>
      </c>
      <c r="S27" s="86">
        <f>IF(S15="-","-",S15/88453*100000)</f>
        <v>2102.8116626909205</v>
      </c>
      <c r="T27" s="73">
        <f>IF(T15="-","-",T15/88453*100000)</f>
        <v>1802.0869840480257</v>
      </c>
      <c r="U27" s="73">
        <f>IF(U15="-","-",U15/88453*100000)</f>
        <v>456.73973748770527</v>
      </c>
      <c r="V27" s="73">
        <f>IF(V15="-","-",V15/88453*100000)</f>
        <v>4.522175618690152</v>
      </c>
      <c r="W27" s="73">
        <f>IF(W15="-","-",W15/88453*100000)</f>
        <v>0</v>
      </c>
      <c r="X27" s="73">
        <f>IF(X15="-","-",X15/88453*100000)</f>
        <v>637.6267622353114</v>
      </c>
      <c r="Y27" s="73">
        <f>IF(Y15="-","-",Y15/88453*100000)</f>
        <v>703.1983087063186</v>
      </c>
      <c r="Z27" s="73">
        <f>IF(Z15="-","-",Z15/88453*100000)</f>
        <v>284.8970639774796</v>
      </c>
      <c r="AA27" s="73">
        <f>IF(AA15="-","-",AA15/88453*100000)</f>
        <v>300.72467864289507</v>
      </c>
      <c r="AB27" s="73">
        <f>IF(AB15="-","-",AB15/88453*100000)</f>
        <v>38.438492758866296</v>
      </c>
      <c r="AC27" s="73">
        <f>IF(AC15="-","-",AC15/88453*100000)</f>
        <v>0</v>
      </c>
    </row>
    <row r="28" spans="2:29" ht="24.75" customHeight="1" thickBot="1">
      <c r="B28" s="15"/>
      <c r="C28" s="48" t="s">
        <v>42</v>
      </c>
      <c r="D28" s="74">
        <f>IF(D16="-","-",D16/117185*100000)</f>
        <v>145.92311302641122</v>
      </c>
      <c r="E28" s="74">
        <f>IF(E16="-","-",E16/117185*100000)</f>
        <v>15.360327686990654</v>
      </c>
      <c r="F28" s="74">
        <f>IF(F16="-","-",F16/117185*100000)</f>
        <v>2.560054614498443</v>
      </c>
      <c r="G28" s="74">
        <f>IF(G16="-","-",G16/117185*100000)</f>
        <v>0</v>
      </c>
      <c r="H28" s="74">
        <f>IF(H16="-","-",H16/117185*100000)</f>
        <v>12.800273072492214</v>
      </c>
      <c r="I28" s="74">
        <f>IF(I16="-","-",I16/117185*100000)</f>
        <v>10.240218457993771</v>
      </c>
      <c r="J28" s="74">
        <f>IF(J16="-","-",J16/117185*100000)</f>
        <v>0.8533515381661475</v>
      </c>
      <c r="K28" s="74">
        <f>IF(K16="-","-",K16/117185*100000)</f>
        <v>7.680163843495327</v>
      </c>
      <c r="L28" s="74">
        <f>IF(L16="-","-",L16/117185*100000)</f>
        <v>87.04185689294705</v>
      </c>
      <c r="M28" s="74">
        <f>IF(M16="-","-",M16/117185*100000)</f>
        <v>29.013952297649016</v>
      </c>
      <c r="N28" s="74">
        <f>IF(N16="-","-",N16/117185*100000)</f>
        <v>7.680163843495327</v>
      </c>
      <c r="O28" s="74">
        <f>IF(O16="-","-",O16/117185*100000)</f>
        <v>58.02790459529803</v>
      </c>
      <c r="P28" s="74">
        <f>IF(P16="-","-",P16/117185*100000)</f>
        <v>43.520928446473526</v>
      </c>
      <c r="Q28" s="74">
        <f>IF(Q16="-","-",Q16/117185*100000)</f>
        <v>0</v>
      </c>
      <c r="R28" s="83">
        <f>IF(R16="-","-",R16/117185*100000)</f>
        <v>43.520928446473526</v>
      </c>
      <c r="S28" s="87">
        <f>IF(S16="-","-",S16/117185*100000)</f>
        <v>2911.6354482228953</v>
      </c>
      <c r="T28" s="74">
        <f>IF(T16="-","-",T16/117185*100000)</f>
        <v>2457.6524299185053</v>
      </c>
      <c r="U28" s="74">
        <f>IF(U16="-","-",U16/117185*100000)</f>
        <v>603.3195374834663</v>
      </c>
      <c r="V28" s="74">
        <f>IF(V16="-","-",V16/117185*100000)</f>
        <v>3.41340615266459</v>
      </c>
      <c r="W28" s="74">
        <f>IF(W16="-","-",W16/117185*100000)</f>
        <v>40.960873831975086</v>
      </c>
      <c r="X28" s="74">
        <f>IF(X16="-","-",X16/117185*100000)</f>
        <v>1019.7550881085463</v>
      </c>
      <c r="Y28" s="74">
        <f>IF(Y16="-","-",Y16/117185*100000)</f>
        <v>790.2035243418527</v>
      </c>
      <c r="Z28" s="74">
        <f>IF(Z16="-","-",Z16/117185*100000)</f>
        <v>179.203823014891</v>
      </c>
      <c r="AA28" s="74">
        <f>IF(AA16="-","-",AA16/117185*100000)</f>
        <v>453.98301830439044</v>
      </c>
      <c r="AB28" s="74">
        <f>IF(AB16="-","-",AB16/117185*100000)</f>
        <v>54.61449844263344</v>
      </c>
      <c r="AC28" s="74">
        <f>IF(AC16="-","-",AC16/117185*100000)</f>
        <v>0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47</v>
      </c>
      <c r="AI29" s="42"/>
    </row>
    <row r="30" spans="2:29" ht="13.5">
      <c r="B30" s="16" t="s">
        <v>36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AA30" s="19"/>
      <c r="AB30" s="19"/>
      <c r="AC30" s="19"/>
    </row>
    <row r="31" spans="2:29" ht="13.5">
      <c r="B31" s="16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AA31" s="19"/>
      <c r="AB31" s="19"/>
      <c r="AC31" s="19"/>
    </row>
    <row r="32" spans="2:25" ht="13.5">
      <c r="B32" s="17" t="s">
        <v>45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3.5">
      <c r="B33" s="17" t="s">
        <v>19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ht="13.5">
      <c r="B34" s="17" t="s">
        <v>23</v>
      </c>
    </row>
    <row r="35" ht="13.5">
      <c r="B35" s="17" t="s">
        <v>20</v>
      </c>
    </row>
    <row r="36" ht="13.5" customHeight="1">
      <c r="B36" s="18" t="s">
        <v>25</v>
      </c>
    </row>
  </sheetData>
  <sheetProtection/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kumamoto</cp:lastModifiedBy>
  <cp:lastPrinted>2018-01-05T00:06:52Z</cp:lastPrinted>
  <dcterms:created xsi:type="dcterms:W3CDTF">1998-01-19T02:28:39Z</dcterms:created>
  <dcterms:modified xsi:type="dcterms:W3CDTF">2018-02-13T07:44:06Z</dcterms:modified>
  <cp:category/>
  <cp:version/>
  <cp:contentType/>
  <cp:contentStatus/>
</cp:coreProperties>
</file>