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０２年(2020年)産業連関表作成関係\02令和2年版作業\05_公表（波及効果ツール更新）\04_差替\"/>
    </mc:Choice>
  </mc:AlternateContent>
  <xr:revisionPtr revIDLastSave="0" documentId="13_ncr:1_{12A50C19-C9BE-4D99-B635-0CCF256D2C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説明シート" sheetId="15" r:id="rId1"/>
    <sheet name="入力シート" sheetId="14" r:id="rId2"/>
    <sheet name="与件データ作成シート" sheetId="27" r:id="rId3"/>
    <sheet name="出力シート" sheetId="18" r:id="rId4"/>
    <sheet name="フローチャート図" sheetId="30" r:id="rId5"/>
    <sheet name="与件データ計算シート" sheetId="26" r:id="rId6"/>
    <sheet name="按分データ等" sheetId="25" r:id="rId7"/>
    <sheet name="計算シート１" sheetId="12" r:id="rId8"/>
    <sheet name="計算シート２" sheetId="24" r:id="rId9"/>
    <sheet name="関係係数シート" sheetId="17" r:id="rId10"/>
    <sheet name="マージンシート" sheetId="16" r:id="rId11"/>
    <sheet name="更新履歴" sheetId="31" r:id="rId12"/>
  </sheets>
  <definedNames>
    <definedName name="_xlnm.Print_Area" localSheetId="10">マージンシート!$B$3:$J$44</definedName>
    <definedName name="_xlnm.Print_Area" localSheetId="9">関係係数シート!$B$2:$CS$42</definedName>
    <definedName name="_xlnm.Print_Area" localSheetId="7">計算シート１!$B$4:$G$42</definedName>
    <definedName name="_xlnm.Print_Area" localSheetId="8">計算シート２!$B$7:$AE$45</definedName>
    <definedName name="_xlnm.Print_Area" localSheetId="3">出力シート!$B$1:$K$135</definedName>
    <definedName name="_xlnm.Print_Area" localSheetId="0">説明シート!$A$1:$K$157</definedName>
    <definedName name="_xlnm.Print_Area" localSheetId="1">入力シート!$B$2:$J$48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25" l="1"/>
  <c r="E40" i="25"/>
  <c r="D41" i="25"/>
  <c r="D40" i="25"/>
  <c r="E6" i="25" l="1"/>
  <c r="D18" i="25"/>
  <c r="E17" i="25"/>
  <c r="D6" i="25" s="1"/>
  <c r="E16" i="25"/>
  <c r="AA304" i="26" l="1"/>
  <c r="AA303" i="26"/>
  <c r="AA298" i="26"/>
  <c r="AA295" i="26"/>
  <c r="AA292" i="26"/>
  <c r="AA291" i="26"/>
  <c r="AA290" i="26"/>
  <c r="AA289" i="26"/>
  <c r="AA288" i="26"/>
  <c r="AA287" i="26"/>
  <c r="AA286" i="26"/>
  <c r="AA284" i="26"/>
  <c r="AA283" i="26"/>
  <c r="AA281" i="26"/>
  <c r="AA279" i="26"/>
  <c r="AA278" i="26"/>
  <c r="AA276" i="26"/>
  <c r="AA275" i="26"/>
  <c r="AA273" i="26"/>
  <c r="AA270" i="26"/>
  <c r="AA267" i="26"/>
  <c r="K15" i="17" l="1"/>
  <c r="G19" i="14" s="1"/>
  <c r="K14" i="17"/>
  <c r="G18" i="14" s="1"/>
  <c r="K13" i="17"/>
  <c r="G17" i="14" s="1"/>
  <c r="K12" i="17"/>
  <c r="G16" i="14" s="1"/>
  <c r="K11" i="17"/>
  <c r="G15" i="14" s="1"/>
  <c r="K10" i="17"/>
  <c r="G14" i="14" s="1"/>
  <c r="K9" i="17"/>
  <c r="G13" i="14" s="1"/>
  <c r="K8" i="17"/>
  <c r="G12" i="14" s="1"/>
  <c r="K7" i="17"/>
  <c r="G11" i="14" s="1"/>
  <c r="AA252" i="26" l="1"/>
  <c r="AA251" i="26"/>
  <c r="AA246" i="26"/>
  <c r="AA243" i="26"/>
  <c r="AA240" i="26"/>
  <c r="AA239" i="26"/>
  <c r="AA238" i="26"/>
  <c r="AA237" i="26"/>
  <c r="AA236" i="26"/>
  <c r="AA235" i="26"/>
  <c r="AA234" i="26"/>
  <c r="AA232" i="26"/>
  <c r="AA231" i="26"/>
  <c r="AA229" i="26"/>
  <c r="AA227" i="26"/>
  <c r="AA226" i="26"/>
  <c r="AA224" i="26"/>
  <c r="AA223" i="26"/>
  <c r="AA221" i="26"/>
  <c r="AA218" i="26"/>
  <c r="AA215" i="26"/>
  <c r="AA200" i="26"/>
  <c r="AA199" i="26"/>
  <c r="AA194" i="26"/>
  <c r="AA191" i="26"/>
  <c r="AA188" i="26"/>
  <c r="AA187" i="26"/>
  <c r="AA186" i="26"/>
  <c r="AA185" i="26"/>
  <c r="AA184" i="26"/>
  <c r="AA183" i="26"/>
  <c r="AA182" i="26"/>
  <c r="AA180" i="26"/>
  <c r="AA179" i="26"/>
  <c r="AA177" i="26"/>
  <c r="AA175" i="26"/>
  <c r="AA174" i="26"/>
  <c r="AA172" i="26"/>
  <c r="AA171" i="26"/>
  <c r="AA169" i="26"/>
  <c r="AA166" i="26"/>
  <c r="AA163" i="26"/>
  <c r="AA148" i="26"/>
  <c r="AA147" i="26"/>
  <c r="AA142" i="26"/>
  <c r="AA139" i="26"/>
  <c r="AA136" i="26"/>
  <c r="AA135" i="26"/>
  <c r="AA134" i="26"/>
  <c r="AA133" i="26"/>
  <c r="AA132" i="26"/>
  <c r="AA131" i="26"/>
  <c r="AA130" i="26"/>
  <c r="AA128" i="26"/>
  <c r="AA127" i="26"/>
  <c r="AA125" i="26"/>
  <c r="AA123" i="26"/>
  <c r="AA122" i="26"/>
  <c r="AA120" i="26"/>
  <c r="AA119" i="26"/>
  <c r="AA117" i="26"/>
  <c r="AA114" i="26"/>
  <c r="AA111" i="26"/>
  <c r="AA96" i="26"/>
  <c r="AA95" i="26"/>
  <c r="AA90" i="26"/>
  <c r="AA87" i="26"/>
  <c r="AA84" i="26"/>
  <c r="AA83" i="26"/>
  <c r="AA82" i="26"/>
  <c r="AA81" i="26"/>
  <c r="AA80" i="26"/>
  <c r="AA79" i="26"/>
  <c r="AA78" i="26"/>
  <c r="AA76" i="26"/>
  <c r="AA75" i="26"/>
  <c r="AA73" i="26"/>
  <c r="AA71" i="26"/>
  <c r="AA70" i="26"/>
  <c r="AA68" i="26"/>
  <c r="AA67" i="26"/>
  <c r="AA65" i="26"/>
  <c r="AA62" i="26"/>
  <c r="AA59" i="26"/>
  <c r="AA43" i="26"/>
  <c r="AA42" i="26"/>
  <c r="AA37" i="26"/>
  <c r="AA34" i="26"/>
  <c r="AA31" i="26"/>
  <c r="AA30" i="26"/>
  <c r="AA29" i="26"/>
  <c r="AA28" i="26"/>
  <c r="AA27" i="26"/>
  <c r="AA26" i="26"/>
  <c r="AA25" i="26"/>
  <c r="AA23" i="26"/>
  <c r="AA22" i="26"/>
  <c r="AA20" i="26"/>
  <c r="AA18" i="26"/>
  <c r="AA17" i="26"/>
  <c r="AA15" i="26"/>
  <c r="AA14" i="26"/>
  <c r="AA12" i="26"/>
  <c r="AA9" i="26"/>
  <c r="AA6" i="26"/>
  <c r="E67" i="25" l="1"/>
  <c r="E71" i="27"/>
  <c r="E32" i="27" l="1"/>
  <c r="E63" i="27" l="1"/>
  <c r="E51" i="27"/>
  <c r="E43" i="27"/>
  <c r="E37" i="27"/>
  <c r="E29" i="27"/>
  <c r="E14" i="27"/>
  <c r="N48" i="27" l="1"/>
  <c r="N36" i="27"/>
  <c r="N35" i="27"/>
  <c r="N34" i="27"/>
  <c r="N33" i="27"/>
  <c r="N32" i="27"/>
  <c r="N31" i="27"/>
  <c r="N30" i="27"/>
  <c r="N28" i="27"/>
  <c r="N25" i="27"/>
  <c r="N23" i="27"/>
  <c r="N22" i="27"/>
  <c r="N20" i="27"/>
  <c r="N19" i="27"/>
  <c r="N11" i="27"/>
  <c r="E271" i="26"/>
  <c r="D271" i="26"/>
  <c r="E270" i="26"/>
  <c r="D270" i="26"/>
  <c r="E269" i="26"/>
  <c r="D269" i="26"/>
  <c r="E268" i="26"/>
  <c r="D268" i="26"/>
  <c r="E267" i="26"/>
  <c r="D267" i="26"/>
  <c r="H267" i="26" s="1"/>
  <c r="U270" i="26" s="1"/>
  <c r="E266" i="26"/>
  <c r="D266" i="26"/>
  <c r="E66" i="25"/>
  <c r="E55" i="25"/>
  <c r="H78" i="25" s="1"/>
  <c r="E54" i="25"/>
  <c r="G77" i="25" l="1"/>
  <c r="I270" i="26"/>
  <c r="K271" i="26"/>
  <c r="H77" i="25"/>
  <c r="I77" i="25" s="1"/>
  <c r="G78" i="25"/>
  <c r="I78" i="25" s="1"/>
  <c r="J267" i="26"/>
  <c r="U290" i="26" s="1"/>
  <c r="E272" i="26"/>
  <c r="D272" i="26"/>
  <c r="I271" i="26" l="1"/>
  <c r="V284" i="26" s="1"/>
  <c r="K270" i="26"/>
  <c r="V298" i="26" s="1"/>
  <c r="V281" i="26" l="1"/>
  <c r="V283" i="26"/>
  <c r="V282" i="26"/>
  <c r="V299" i="26"/>
  <c r="V297" i="26"/>
  <c r="V300" i="26"/>
  <c r="V296" i="26"/>
  <c r="D219" i="26"/>
  <c r="D218" i="26"/>
  <c r="D217" i="26"/>
  <c r="D216" i="26"/>
  <c r="D215" i="26"/>
  <c r="D214" i="26"/>
  <c r="D45" i="14"/>
  <c r="D163" i="26"/>
  <c r="D162" i="26"/>
  <c r="D220" i="26" l="1"/>
  <c r="D164" i="26"/>
  <c r="C110" i="26"/>
  <c r="D59" i="26"/>
  <c r="D58" i="26"/>
  <c r="C5" i="26"/>
  <c r="E65" i="25"/>
  <c r="E64" i="25"/>
  <c r="E63" i="25"/>
  <c r="E62" i="25"/>
  <c r="E53" i="25"/>
  <c r="G76" i="25" s="1"/>
  <c r="I269" i="26" s="1"/>
  <c r="E52" i="25"/>
  <c r="E51" i="25"/>
  <c r="E50" i="25"/>
  <c r="G74" i="25" l="1"/>
  <c r="I267" i="26" s="1"/>
  <c r="G73" i="25"/>
  <c r="I266" i="26" s="1"/>
  <c r="G75" i="25"/>
  <c r="I268" i="26" s="1"/>
  <c r="H75" i="25"/>
  <c r="H73" i="25"/>
  <c r="H74" i="25"/>
  <c r="H76" i="25"/>
  <c r="H59" i="26"/>
  <c r="G59" i="26"/>
  <c r="I272" i="26" l="1"/>
  <c r="I73" i="25"/>
  <c r="K266" i="26"/>
  <c r="I76" i="25"/>
  <c r="K269" i="26"/>
  <c r="V291" i="26" s="1"/>
  <c r="I75" i="25"/>
  <c r="K268" i="26"/>
  <c r="I74" i="25"/>
  <c r="K267" i="26"/>
  <c r="V290" i="26" s="1"/>
  <c r="K272" i="26" l="1"/>
  <c r="V310" i="26"/>
  <c r="V306" i="26"/>
  <c r="V302" i="26"/>
  <c r="V309" i="26"/>
  <c r="V305" i="26"/>
  <c r="V307" i="26"/>
  <c r="V308" i="26"/>
  <c r="V304" i="26"/>
  <c r="V303" i="26"/>
  <c r="V294" i="26"/>
  <c r="V293" i="26"/>
  <c r="W290" i="26"/>
  <c r="E68" i="25"/>
  <c r="E56" i="25"/>
  <c r="D42" i="25"/>
  <c r="V311" i="26" l="1"/>
  <c r="E42" i="25"/>
  <c r="G32" i="25"/>
  <c r="F32" i="25"/>
  <c r="E5" i="25" s="1"/>
  <c r="E32" i="25"/>
  <c r="D32" i="25"/>
  <c r="D5" i="25" s="1"/>
  <c r="F18" i="25"/>
  <c r="E18" i="25"/>
  <c r="D31" i="27"/>
  <c r="J70" i="27"/>
  <c r="J69" i="27"/>
  <c r="J68" i="27"/>
  <c r="J67" i="27"/>
  <c r="J66" i="27"/>
  <c r="J65" i="27"/>
  <c r="G70" i="27"/>
  <c r="G69" i="27"/>
  <c r="G68" i="27"/>
  <c r="V271" i="26" s="1"/>
  <c r="G67" i="27"/>
  <c r="G66" i="27"/>
  <c r="V270" i="26" s="1"/>
  <c r="G65" i="27"/>
  <c r="G57" i="27"/>
  <c r="G56" i="27"/>
  <c r="G55" i="27"/>
  <c r="G54" i="27"/>
  <c r="G53" i="27"/>
  <c r="G52" i="27"/>
  <c r="F46" i="27"/>
  <c r="G45" i="27"/>
  <c r="G44" i="27"/>
  <c r="G38" i="27"/>
  <c r="F32" i="27"/>
  <c r="G31" i="27"/>
  <c r="G30" i="27"/>
  <c r="G15" i="27"/>
  <c r="G64" i="27"/>
  <c r="F58" i="27"/>
  <c r="I71" i="27"/>
  <c r="H71" i="27"/>
  <c r="F71" i="27"/>
  <c r="D67" i="25" l="1"/>
  <c r="D66" i="25"/>
  <c r="D63" i="25"/>
  <c r="D65" i="25"/>
  <c r="D64" i="25"/>
  <c r="D62" i="25"/>
  <c r="E7" i="25"/>
  <c r="G40" i="25"/>
  <c r="F40" i="25"/>
  <c r="D54" i="25"/>
  <c r="D55" i="25"/>
  <c r="D53" i="25"/>
  <c r="D51" i="25"/>
  <c r="F51" i="25" s="1"/>
  <c r="D50" i="25"/>
  <c r="D52" i="25"/>
  <c r="G58" i="26"/>
  <c r="G60" i="26" s="1"/>
  <c r="H58" i="26"/>
  <c r="L58" i="26" s="1"/>
  <c r="O82" i="26" s="1"/>
  <c r="D7" i="25"/>
  <c r="V277" i="26"/>
  <c r="V275" i="26"/>
  <c r="V278" i="26"/>
  <c r="V276" i="26"/>
  <c r="V274" i="26"/>
  <c r="V279" i="26"/>
  <c r="K70" i="27"/>
  <c r="V273" i="26"/>
  <c r="K65" i="27"/>
  <c r="K69" i="27"/>
  <c r="K67" i="27"/>
  <c r="F41" i="25"/>
  <c r="P82" i="26"/>
  <c r="P30" i="26"/>
  <c r="G41" i="25"/>
  <c r="P83" i="26"/>
  <c r="P31" i="26"/>
  <c r="P59" i="26"/>
  <c r="P6" i="26"/>
  <c r="P58" i="26"/>
  <c r="P5" i="26"/>
  <c r="C59" i="26"/>
  <c r="F59" i="26"/>
  <c r="K59" i="26" s="1"/>
  <c r="G32" i="27"/>
  <c r="K66" i="27"/>
  <c r="J71" i="27"/>
  <c r="K68" i="27"/>
  <c r="F62" i="25" l="1"/>
  <c r="D68" i="25"/>
  <c r="F68" i="25" s="1"/>
  <c r="F65" i="25"/>
  <c r="H65" i="25" s="1"/>
  <c r="F63" i="25"/>
  <c r="H63" i="25" s="1"/>
  <c r="F64" i="25"/>
  <c r="H64" i="25" s="1"/>
  <c r="F5" i="25"/>
  <c r="F66" i="25"/>
  <c r="H66" i="25" s="1"/>
  <c r="G66" i="25"/>
  <c r="F67" i="25"/>
  <c r="H67" i="25" s="1"/>
  <c r="G42" i="25"/>
  <c r="H218" i="26" s="1"/>
  <c r="G51" i="25"/>
  <c r="H51" i="25"/>
  <c r="D76" i="25"/>
  <c r="E76" i="25"/>
  <c r="J269" i="26" s="1"/>
  <c r="U291" i="26" s="1"/>
  <c r="F53" i="25"/>
  <c r="D75" i="25"/>
  <c r="E75" i="25"/>
  <c r="J268" i="26" s="1"/>
  <c r="F52" i="25"/>
  <c r="H52" i="25" s="1"/>
  <c r="D78" i="25"/>
  <c r="H271" i="26" s="1"/>
  <c r="F55" i="25"/>
  <c r="E78" i="25"/>
  <c r="G6" i="25"/>
  <c r="G5" i="25"/>
  <c r="H5" i="25" s="1"/>
  <c r="F6" i="25"/>
  <c r="D73" i="25"/>
  <c r="E73" i="25"/>
  <c r="J266" i="26" s="1"/>
  <c r="F50" i="25"/>
  <c r="D56" i="25"/>
  <c r="F56" i="25" s="1"/>
  <c r="D77" i="25"/>
  <c r="H270" i="26" s="1"/>
  <c r="E77" i="25"/>
  <c r="F54" i="25"/>
  <c r="H54" i="25" s="1"/>
  <c r="N42" i="27"/>
  <c r="V268" i="26"/>
  <c r="V267" i="26"/>
  <c r="V269" i="26"/>
  <c r="H60" i="26"/>
  <c r="Q82" i="26"/>
  <c r="H216" i="26"/>
  <c r="H214" i="26"/>
  <c r="H110" i="26"/>
  <c r="H41" i="25"/>
  <c r="G163" i="26" s="1"/>
  <c r="H40" i="25"/>
  <c r="G162" i="26" s="1"/>
  <c r="F42" i="25"/>
  <c r="L59" i="26"/>
  <c r="O83" i="26" s="1"/>
  <c r="O59" i="26"/>
  <c r="G71" i="27"/>
  <c r="K71" i="27" s="1"/>
  <c r="E58" i="27"/>
  <c r="G58" i="27" s="1"/>
  <c r="E46" i="27"/>
  <c r="G46" i="27" s="1"/>
  <c r="H215" i="26" l="1"/>
  <c r="H219" i="26"/>
  <c r="H217" i="26"/>
  <c r="K241" i="26" s="1"/>
  <c r="U239" i="26" s="1"/>
  <c r="G67" i="25"/>
  <c r="I67" i="25" s="1"/>
  <c r="G64" i="25"/>
  <c r="I64" i="25" s="1"/>
  <c r="G63" i="25"/>
  <c r="I63" i="25" s="1"/>
  <c r="G65" i="25"/>
  <c r="I65" i="25" s="1"/>
  <c r="I66" i="25"/>
  <c r="G62" i="25"/>
  <c r="K238" i="26" s="1"/>
  <c r="H62" i="25"/>
  <c r="L238" i="26" s="1"/>
  <c r="G54" i="25"/>
  <c r="I54" i="25" s="1"/>
  <c r="G52" i="25"/>
  <c r="I52" i="25" s="1"/>
  <c r="K58" i="26"/>
  <c r="O58" i="26" s="1"/>
  <c r="Q58" i="26" s="1"/>
  <c r="H6" i="25"/>
  <c r="H7" i="25" s="1"/>
  <c r="H269" i="26"/>
  <c r="U271" i="26" s="1"/>
  <c r="F76" i="25"/>
  <c r="H268" i="26"/>
  <c r="F75" i="25"/>
  <c r="G50" i="25"/>
  <c r="H50" i="25"/>
  <c r="F78" i="25"/>
  <c r="J271" i="26"/>
  <c r="U284" i="26"/>
  <c r="W284" i="26" s="1"/>
  <c r="U282" i="26"/>
  <c r="W282" i="26" s="1"/>
  <c r="U281" i="26"/>
  <c r="W281" i="26" s="1"/>
  <c r="U283" i="26"/>
  <c r="W283" i="26" s="1"/>
  <c r="H266" i="26"/>
  <c r="F73" i="25"/>
  <c r="W291" i="26"/>
  <c r="F77" i="25"/>
  <c r="J270" i="26"/>
  <c r="U294" i="26"/>
  <c r="W294" i="26" s="1"/>
  <c r="U293" i="26"/>
  <c r="W293" i="26" s="1"/>
  <c r="G55" i="25"/>
  <c r="H55" i="25"/>
  <c r="U307" i="26"/>
  <c r="W307" i="26" s="1"/>
  <c r="AA280" i="26" s="1"/>
  <c r="U305" i="26"/>
  <c r="W305" i="26" s="1"/>
  <c r="U306" i="26"/>
  <c r="W306" i="26" s="1"/>
  <c r="U309" i="26"/>
  <c r="W309" i="26" s="1"/>
  <c r="U310" i="26"/>
  <c r="W310" i="26" s="1"/>
  <c r="AA294" i="26" s="1"/>
  <c r="U302" i="26"/>
  <c r="W302" i="26" s="1"/>
  <c r="U303" i="26"/>
  <c r="W303" i="26" s="1"/>
  <c r="U304" i="26"/>
  <c r="W304" i="26" s="1"/>
  <c r="U308" i="26"/>
  <c r="W308" i="26" s="1"/>
  <c r="AA282" i="26" s="1"/>
  <c r="G53" i="25"/>
  <c r="H53" i="25"/>
  <c r="I51" i="25"/>
  <c r="V285" i="26"/>
  <c r="V177" i="26"/>
  <c r="V178" i="26"/>
  <c r="V180" i="26"/>
  <c r="V179" i="26"/>
  <c r="U179" i="26"/>
  <c r="U180" i="26"/>
  <c r="U178" i="26"/>
  <c r="U94" i="26"/>
  <c r="U98" i="26"/>
  <c r="U101" i="26"/>
  <c r="U99" i="26"/>
  <c r="U97" i="26"/>
  <c r="U95" i="26"/>
  <c r="U102" i="26"/>
  <c r="U100" i="26"/>
  <c r="U96" i="26"/>
  <c r="U82" i="26"/>
  <c r="U92" i="26"/>
  <c r="U83" i="26"/>
  <c r="U90" i="26"/>
  <c r="U85" i="26"/>
  <c r="U89" i="26"/>
  <c r="U91" i="26"/>
  <c r="U88" i="26"/>
  <c r="U86" i="26"/>
  <c r="V175" i="26"/>
  <c r="V174" i="26"/>
  <c r="L111" i="26"/>
  <c r="L110" i="26"/>
  <c r="K240" i="26"/>
  <c r="L240" i="26"/>
  <c r="L241" i="26"/>
  <c r="V239" i="26" s="1"/>
  <c r="L239" i="26"/>
  <c r="V238" i="26" s="1"/>
  <c r="K242" i="26"/>
  <c r="L242" i="26"/>
  <c r="L243" i="26"/>
  <c r="K243" i="26"/>
  <c r="H163" i="26"/>
  <c r="H42" i="25"/>
  <c r="H162" i="26"/>
  <c r="H220" i="26"/>
  <c r="G216" i="26"/>
  <c r="G214" i="26"/>
  <c r="G218" i="26"/>
  <c r="G215" i="26"/>
  <c r="G217" i="26"/>
  <c r="G219" i="26"/>
  <c r="G110" i="26"/>
  <c r="V171" i="26"/>
  <c r="V164" i="26"/>
  <c r="V170" i="26"/>
  <c r="V167" i="26"/>
  <c r="V166" i="26"/>
  <c r="V165" i="26"/>
  <c r="V163" i="26"/>
  <c r="V173" i="26"/>
  <c r="V169" i="26"/>
  <c r="V172" i="26"/>
  <c r="Q59" i="26"/>
  <c r="Q83" i="26"/>
  <c r="O84" i="26"/>
  <c r="K239" i="26" l="1"/>
  <c r="U238" i="26" s="1"/>
  <c r="I62" i="25"/>
  <c r="O60" i="26"/>
  <c r="J272" i="26"/>
  <c r="I55" i="25"/>
  <c r="U267" i="26"/>
  <c r="U269" i="26"/>
  <c r="U268" i="26"/>
  <c r="H272" i="26"/>
  <c r="U275" i="26"/>
  <c r="W275" i="26" s="1"/>
  <c r="AA269" i="26" s="1"/>
  <c r="U276" i="26"/>
  <c r="W276" i="26" s="1"/>
  <c r="AA271" i="26" s="1"/>
  <c r="U278" i="26"/>
  <c r="W278" i="26" s="1"/>
  <c r="AA277" i="26" s="1"/>
  <c r="U279" i="26"/>
  <c r="W279" i="26" s="1"/>
  <c r="AA285" i="26" s="1"/>
  <c r="U274" i="26"/>
  <c r="W274" i="26" s="1"/>
  <c r="AA268" i="26" s="1"/>
  <c r="U277" i="26"/>
  <c r="W277" i="26" s="1"/>
  <c r="AA274" i="26" s="1"/>
  <c r="U273" i="26"/>
  <c r="I53" i="25"/>
  <c r="U298" i="26"/>
  <c r="W298" i="26" s="1"/>
  <c r="AA297" i="26" s="1"/>
  <c r="U296" i="26"/>
  <c r="W296" i="26" s="1"/>
  <c r="U300" i="26"/>
  <c r="W300" i="26" s="1"/>
  <c r="AA302" i="26" s="1"/>
  <c r="U299" i="26"/>
  <c r="W299" i="26" s="1"/>
  <c r="U297" i="26"/>
  <c r="W297" i="26" s="1"/>
  <c r="AA296" i="26" s="1"/>
  <c r="I50" i="25"/>
  <c r="U76" i="26"/>
  <c r="U70" i="26"/>
  <c r="U67" i="26"/>
  <c r="U65" i="26"/>
  <c r="U61" i="26"/>
  <c r="U69" i="26"/>
  <c r="U74" i="26"/>
  <c r="U68" i="26"/>
  <c r="U73" i="26"/>
  <c r="U62" i="26"/>
  <c r="U66" i="26"/>
  <c r="U71" i="26"/>
  <c r="U63" i="26"/>
  <c r="U75" i="26"/>
  <c r="U59" i="26"/>
  <c r="U60" i="26"/>
  <c r="W178" i="26"/>
  <c r="V206" i="26"/>
  <c r="V202" i="26"/>
  <c r="V198" i="26"/>
  <c r="V203" i="26"/>
  <c r="V199" i="26"/>
  <c r="V205" i="26"/>
  <c r="V201" i="26"/>
  <c r="V204" i="26"/>
  <c r="V200" i="26"/>
  <c r="W180" i="26"/>
  <c r="V153" i="26"/>
  <c r="V149" i="26"/>
  <c r="V154" i="26"/>
  <c r="V150" i="26"/>
  <c r="V146" i="26"/>
  <c r="V152" i="26"/>
  <c r="V148" i="26"/>
  <c r="V151" i="26"/>
  <c r="V147" i="26"/>
  <c r="W179" i="26"/>
  <c r="V102" i="26"/>
  <c r="W102" i="26" s="1"/>
  <c r="AA86" i="26" s="1"/>
  <c r="V98" i="26"/>
  <c r="W98" i="26" s="1"/>
  <c r="V94" i="26"/>
  <c r="W94" i="26" s="1"/>
  <c r="V101" i="26"/>
  <c r="W101" i="26" s="1"/>
  <c r="V97" i="26"/>
  <c r="W97" i="26" s="1"/>
  <c r="V100" i="26"/>
  <c r="W100" i="26" s="1"/>
  <c r="AA74" i="26" s="1"/>
  <c r="V96" i="26"/>
  <c r="W96" i="26" s="1"/>
  <c r="V99" i="26"/>
  <c r="W99" i="26" s="1"/>
  <c r="AA72" i="26" s="1"/>
  <c r="V95" i="26"/>
  <c r="W95" i="26" s="1"/>
  <c r="V73" i="26"/>
  <c r="V76" i="26"/>
  <c r="V75" i="26"/>
  <c r="V74" i="26"/>
  <c r="U250" i="26"/>
  <c r="U257" i="26"/>
  <c r="U255" i="26"/>
  <c r="U253" i="26"/>
  <c r="U251" i="26"/>
  <c r="U258" i="26"/>
  <c r="U254" i="26"/>
  <c r="U256" i="26"/>
  <c r="U252" i="26"/>
  <c r="U198" i="26"/>
  <c r="U205" i="26"/>
  <c r="U203" i="26"/>
  <c r="U206" i="26"/>
  <c r="U204" i="26"/>
  <c r="V181" i="26"/>
  <c r="V257" i="26"/>
  <c r="V253" i="26"/>
  <c r="V258" i="26"/>
  <c r="V256" i="26"/>
  <c r="V254" i="26"/>
  <c r="V252" i="26"/>
  <c r="V250" i="26"/>
  <c r="V255" i="26"/>
  <c r="V251" i="26"/>
  <c r="U146" i="26"/>
  <c r="U148" i="26"/>
  <c r="U153" i="26"/>
  <c r="U151" i="26"/>
  <c r="U149" i="26"/>
  <c r="U147" i="26"/>
  <c r="U152" i="26"/>
  <c r="U154" i="26"/>
  <c r="U150" i="26"/>
  <c r="U103" i="26"/>
  <c r="W238" i="26"/>
  <c r="U244" i="26"/>
  <c r="U246" i="26"/>
  <c r="U248" i="26"/>
  <c r="U245" i="26"/>
  <c r="U247" i="26"/>
  <c r="V245" i="26"/>
  <c r="V247" i="26"/>
  <c r="V244" i="26"/>
  <c r="V246" i="26"/>
  <c r="V248" i="26"/>
  <c r="W239" i="26"/>
  <c r="U241" i="26"/>
  <c r="U242" i="26"/>
  <c r="V242" i="26"/>
  <c r="V241" i="26"/>
  <c r="V83" i="26"/>
  <c r="W83" i="26" s="1"/>
  <c r="V86" i="26"/>
  <c r="W86" i="26" s="1"/>
  <c r="V90" i="26"/>
  <c r="W90" i="26" s="1"/>
  <c r="AA89" i="26" s="1"/>
  <c r="V82" i="26"/>
  <c r="V92" i="26"/>
  <c r="W92" i="26" s="1"/>
  <c r="V88" i="26"/>
  <c r="W88" i="26" s="1"/>
  <c r="V85" i="26"/>
  <c r="W85" i="26" s="1"/>
  <c r="V89" i="26"/>
  <c r="W89" i="26" s="1"/>
  <c r="V91" i="26"/>
  <c r="W91" i="26" s="1"/>
  <c r="V68" i="26"/>
  <c r="V66" i="26"/>
  <c r="V71" i="26"/>
  <c r="V70" i="26"/>
  <c r="V69" i="26"/>
  <c r="V67" i="26"/>
  <c r="W67" i="26" s="1"/>
  <c r="U177" i="26"/>
  <c r="W177" i="26" s="1"/>
  <c r="U175" i="26"/>
  <c r="W175" i="26" s="1"/>
  <c r="U174" i="26"/>
  <c r="W174" i="26" s="1"/>
  <c r="K111" i="26"/>
  <c r="K110" i="26"/>
  <c r="L219" i="26"/>
  <c r="K219" i="26"/>
  <c r="L218" i="26"/>
  <c r="K218" i="26"/>
  <c r="L217" i="26"/>
  <c r="V219" i="26" s="1"/>
  <c r="K217" i="26"/>
  <c r="U219" i="26" s="1"/>
  <c r="L216" i="26"/>
  <c r="V221" i="26" s="1"/>
  <c r="K216" i="26"/>
  <c r="U221" i="26" s="1"/>
  <c r="L215" i="26"/>
  <c r="V218" i="26" s="1"/>
  <c r="K215" i="26"/>
  <c r="U218" i="26" s="1"/>
  <c r="L214" i="26"/>
  <c r="K214" i="26"/>
  <c r="V189" i="26"/>
  <c r="V186" i="26"/>
  <c r="V196" i="26"/>
  <c r="V190" i="26"/>
  <c r="V187" i="26"/>
  <c r="K244" i="26"/>
  <c r="V195" i="26"/>
  <c r="V193" i="26"/>
  <c r="V194" i="26"/>
  <c r="V192" i="26"/>
  <c r="L244" i="26"/>
  <c r="G164" i="26"/>
  <c r="U172" i="26"/>
  <c r="W172" i="26" s="1"/>
  <c r="U170" i="26"/>
  <c r="W170" i="26" s="1"/>
  <c r="U169" i="26"/>
  <c r="W169" i="26" s="1"/>
  <c r="U167" i="26"/>
  <c r="W167" i="26" s="1"/>
  <c r="U165" i="26"/>
  <c r="W165" i="26" s="1"/>
  <c r="U171" i="26"/>
  <c r="W171" i="26" s="1"/>
  <c r="U164" i="26"/>
  <c r="W164" i="26" s="1"/>
  <c r="U163" i="26"/>
  <c r="U166" i="26"/>
  <c r="W166" i="26" s="1"/>
  <c r="U173" i="26"/>
  <c r="W173" i="26" s="1"/>
  <c r="AA170" i="26" s="1"/>
  <c r="U199" i="26"/>
  <c r="U192" i="26"/>
  <c r="U187" i="26"/>
  <c r="U200" i="26"/>
  <c r="U194" i="26"/>
  <c r="U202" i="26"/>
  <c r="U201" i="26"/>
  <c r="U195" i="26"/>
  <c r="H164" i="26"/>
  <c r="U189" i="26"/>
  <c r="U186" i="26"/>
  <c r="U190" i="26"/>
  <c r="U196" i="26"/>
  <c r="U193" i="26"/>
  <c r="V137" i="26"/>
  <c r="V142" i="26"/>
  <c r="V138" i="26"/>
  <c r="V143" i="26"/>
  <c r="V135" i="26"/>
  <c r="V141" i="26"/>
  <c r="V134" i="26"/>
  <c r="V144" i="26"/>
  <c r="V140" i="26"/>
  <c r="U135" i="26"/>
  <c r="L112" i="26"/>
  <c r="U134" i="26"/>
  <c r="U144" i="26"/>
  <c r="U143" i="26"/>
  <c r="U141" i="26"/>
  <c r="U140" i="26"/>
  <c r="U137" i="26"/>
  <c r="U138" i="26"/>
  <c r="U142" i="26"/>
  <c r="G220" i="26"/>
  <c r="Q60" i="26"/>
  <c r="V61" i="26"/>
  <c r="V62" i="26"/>
  <c r="V65" i="26"/>
  <c r="V60" i="26"/>
  <c r="V63" i="26"/>
  <c r="V59" i="26"/>
  <c r="Q84" i="26"/>
  <c r="W60" i="26" l="1"/>
  <c r="W69" i="26"/>
  <c r="AA66" i="26" s="1"/>
  <c r="W63" i="26"/>
  <c r="AA93" i="26" s="1"/>
  <c r="W65" i="26"/>
  <c r="AA58" i="26" s="1"/>
  <c r="W66" i="26"/>
  <c r="W61" i="26"/>
  <c r="W62" i="26"/>
  <c r="W73" i="26"/>
  <c r="AA85" i="26" s="1"/>
  <c r="U77" i="26"/>
  <c r="W70" i="26"/>
  <c r="AA69" i="26" s="1"/>
  <c r="W75" i="26"/>
  <c r="AA91" i="26" s="1"/>
  <c r="W311" i="26"/>
  <c r="W76" i="26"/>
  <c r="AA94" i="26" s="1"/>
  <c r="W74" i="26"/>
  <c r="AA88" i="26" s="1"/>
  <c r="U311" i="26"/>
  <c r="U285" i="26"/>
  <c r="U217" i="26"/>
  <c r="U216" i="26"/>
  <c r="U215" i="26"/>
  <c r="U231" i="26"/>
  <c r="U232" i="26"/>
  <c r="U230" i="26"/>
  <c r="U229" i="26"/>
  <c r="V216" i="26"/>
  <c r="V217" i="26"/>
  <c r="V215" i="26"/>
  <c r="V231" i="26"/>
  <c r="V232" i="26"/>
  <c r="V230" i="26"/>
  <c r="V229" i="26"/>
  <c r="W199" i="26"/>
  <c r="AA164" i="26" s="1"/>
  <c r="W198" i="26"/>
  <c r="AA162" i="26" s="1"/>
  <c r="W250" i="26"/>
  <c r="V128" i="26"/>
  <c r="V127" i="26"/>
  <c r="V126" i="26"/>
  <c r="V125" i="26"/>
  <c r="AA61" i="26"/>
  <c r="AA60" i="26"/>
  <c r="V259" i="26"/>
  <c r="U259" i="26"/>
  <c r="W153" i="26"/>
  <c r="W258" i="26"/>
  <c r="AA242" i="26" s="1"/>
  <c r="W206" i="26"/>
  <c r="AA190" i="26" s="1"/>
  <c r="W205" i="26"/>
  <c r="AA181" i="26" s="1"/>
  <c r="V207" i="26"/>
  <c r="W257" i="26"/>
  <c r="U207" i="26"/>
  <c r="U181" i="26"/>
  <c r="W204" i="26"/>
  <c r="AA178" i="26" s="1"/>
  <c r="V155" i="26"/>
  <c r="W151" i="26"/>
  <c r="AA124" i="26" s="1"/>
  <c r="W146" i="26"/>
  <c r="W152" i="26"/>
  <c r="AA126" i="26" s="1"/>
  <c r="U155" i="26"/>
  <c r="U128" i="26"/>
  <c r="U126" i="26"/>
  <c r="U127" i="26"/>
  <c r="W82" i="26"/>
  <c r="W103" i="26" s="1"/>
  <c r="V103" i="26"/>
  <c r="V77" i="26"/>
  <c r="W68" i="26"/>
  <c r="AA63" i="26" s="1"/>
  <c r="W71" i="26"/>
  <c r="AA77" i="26" s="1"/>
  <c r="W154" i="26"/>
  <c r="AA138" i="26" s="1"/>
  <c r="W149" i="26"/>
  <c r="W248" i="26"/>
  <c r="W247" i="26"/>
  <c r="W246" i="26"/>
  <c r="AA245" i="26" s="1"/>
  <c r="W245" i="26"/>
  <c r="W244" i="26"/>
  <c r="W253" i="26"/>
  <c r="W256" i="26"/>
  <c r="AA230" i="26" s="1"/>
  <c r="W255" i="26"/>
  <c r="AA228" i="26" s="1"/>
  <c r="W254" i="26"/>
  <c r="W252" i="26"/>
  <c r="W251" i="26"/>
  <c r="W242" i="26"/>
  <c r="W241" i="26"/>
  <c r="U226" i="26"/>
  <c r="U222" i="26"/>
  <c r="U225" i="26"/>
  <c r="U227" i="26"/>
  <c r="U223" i="26"/>
  <c r="U224" i="26"/>
  <c r="U122" i="26"/>
  <c r="U120" i="26"/>
  <c r="U118" i="26"/>
  <c r="U121" i="26"/>
  <c r="U119" i="26"/>
  <c r="U125" i="26"/>
  <c r="U123" i="26"/>
  <c r="V225" i="26"/>
  <c r="V224" i="26"/>
  <c r="V226" i="26"/>
  <c r="V222" i="26"/>
  <c r="V227" i="26"/>
  <c r="V223" i="26"/>
  <c r="V120" i="26"/>
  <c r="V118" i="26"/>
  <c r="V123" i="26"/>
  <c r="V122" i="26"/>
  <c r="V121" i="26"/>
  <c r="V119" i="26"/>
  <c r="W150" i="26"/>
  <c r="W189" i="26"/>
  <c r="W200" i="26"/>
  <c r="AA165" i="26" s="1"/>
  <c r="W196" i="26"/>
  <c r="AA198" i="26" s="1"/>
  <c r="W195" i="26"/>
  <c r="W142" i="26"/>
  <c r="AA141" i="26" s="1"/>
  <c r="W201" i="26"/>
  <c r="AA167" i="26" s="1"/>
  <c r="W187" i="26"/>
  <c r="AA197" i="26" s="1"/>
  <c r="W192" i="26"/>
  <c r="W190" i="26"/>
  <c r="W194" i="26"/>
  <c r="AA193" i="26" s="1"/>
  <c r="W202" i="26"/>
  <c r="AA173" i="26" s="1"/>
  <c r="W203" i="26"/>
  <c r="AA176" i="26" s="1"/>
  <c r="W141" i="26"/>
  <c r="W143" i="26"/>
  <c r="L220" i="26"/>
  <c r="W193" i="26"/>
  <c r="AA192" i="26" s="1"/>
  <c r="K220" i="26"/>
  <c r="W148" i="26"/>
  <c r="W140" i="26"/>
  <c r="U112" i="26"/>
  <c r="U117" i="26"/>
  <c r="U113" i="26"/>
  <c r="U115" i="26"/>
  <c r="U111" i="26"/>
  <c r="U114" i="26"/>
  <c r="V114" i="26"/>
  <c r="V113" i="26"/>
  <c r="V115" i="26"/>
  <c r="V117" i="26"/>
  <c r="V112" i="26"/>
  <c r="V111" i="26"/>
  <c r="W138" i="26"/>
  <c r="W144" i="26"/>
  <c r="W135" i="26"/>
  <c r="W163" i="26"/>
  <c r="W137" i="26"/>
  <c r="W134" i="26"/>
  <c r="W147" i="26"/>
  <c r="W186" i="26"/>
  <c r="AA196" i="26" s="1"/>
  <c r="W59" i="26"/>
  <c r="AA64" i="26" s="1"/>
  <c r="W77" i="26" l="1"/>
  <c r="AA195" i="26"/>
  <c r="AA189" i="26"/>
  <c r="W181" i="26"/>
  <c r="AA168" i="26"/>
  <c r="AA92" i="26"/>
  <c r="W259" i="26"/>
  <c r="W232" i="26"/>
  <c r="AA250" i="26" s="1"/>
  <c r="W231" i="26"/>
  <c r="V233" i="26"/>
  <c r="W230" i="26"/>
  <c r="AA244" i="26" s="1"/>
  <c r="W207" i="26"/>
  <c r="U233" i="26"/>
  <c r="W127" i="26"/>
  <c r="W128" i="26"/>
  <c r="AA146" i="26" s="1"/>
  <c r="W155" i="26"/>
  <c r="V129" i="26"/>
  <c r="U129" i="26"/>
  <c r="W120" i="26"/>
  <c r="AA115" i="26" s="1"/>
  <c r="W125" i="26"/>
  <c r="W126" i="26"/>
  <c r="AA140" i="26" s="1"/>
  <c r="W119" i="26"/>
  <c r="AA113" i="26" s="1"/>
  <c r="W118" i="26"/>
  <c r="AA112" i="26" s="1"/>
  <c r="W122" i="26"/>
  <c r="AA121" i="26" s="1"/>
  <c r="W123" i="26"/>
  <c r="AA129" i="26" s="1"/>
  <c r="W121" i="26"/>
  <c r="AA118" i="26" s="1"/>
  <c r="N14" i="27" l="1"/>
  <c r="W270" i="26"/>
  <c r="AA300" i="26" s="1"/>
  <c r="D60" i="26"/>
  <c r="K60" i="26"/>
  <c r="W267" i="26" l="1"/>
  <c r="AA272" i="26" s="1"/>
  <c r="F7" i="25"/>
  <c r="F5" i="26" s="1"/>
  <c r="G7" i="25"/>
  <c r="G5" i="26" s="1"/>
  <c r="L60" i="26"/>
  <c r="W222" i="26"/>
  <c r="AA216" i="26" s="1"/>
  <c r="W271" i="26"/>
  <c r="AA301" i="26" s="1"/>
  <c r="W268" i="26"/>
  <c r="AA293" i="26" s="1"/>
  <c r="W269" i="26"/>
  <c r="AA299" i="26" s="1"/>
  <c r="W273" i="26"/>
  <c r="AA266" i="26" s="1"/>
  <c r="N39" i="27"/>
  <c r="W218" i="26"/>
  <c r="AA248" i="26" s="1"/>
  <c r="W215" i="26"/>
  <c r="AA220" i="26" s="1"/>
  <c r="W285" i="26" l="1"/>
  <c r="N47" i="27"/>
  <c r="N27" i="27"/>
  <c r="N17" i="27"/>
  <c r="L6" i="26"/>
  <c r="O31" i="26" s="1"/>
  <c r="Q31" i="26" s="1"/>
  <c r="V50" i="26" s="1"/>
  <c r="L5" i="26"/>
  <c r="K6" i="26"/>
  <c r="O6" i="26" s="1"/>
  <c r="Q6" i="26" s="1"/>
  <c r="K5" i="26"/>
  <c r="W221" i="26"/>
  <c r="AA214" i="26" s="1"/>
  <c r="W219" i="26"/>
  <c r="W226" i="26"/>
  <c r="AA225" i="26" s="1"/>
  <c r="W216" i="26"/>
  <c r="W227" i="26"/>
  <c r="W229" i="26"/>
  <c r="W217" i="26"/>
  <c r="AA247" i="26" s="1"/>
  <c r="W225" i="26"/>
  <c r="AA222" i="26" s="1"/>
  <c r="W223" i="26"/>
  <c r="AA217" i="26" s="1"/>
  <c r="W224" i="26"/>
  <c r="W117" i="26"/>
  <c r="AA110" i="26" s="1"/>
  <c r="W115" i="26"/>
  <c r="AA145" i="26" s="1"/>
  <c r="W114" i="26"/>
  <c r="AA144" i="26" s="1"/>
  <c r="W112" i="26"/>
  <c r="AA137" i="26" s="1"/>
  <c r="W111" i="26"/>
  <c r="AA116" i="26" s="1"/>
  <c r="W113" i="26"/>
  <c r="AA143" i="26" s="1"/>
  <c r="K112" i="26"/>
  <c r="AA241" i="26" l="1"/>
  <c r="AA249" i="26"/>
  <c r="AA233" i="26"/>
  <c r="AA219" i="26"/>
  <c r="W233" i="26"/>
  <c r="V48" i="26"/>
  <c r="V44" i="26"/>
  <c r="V47" i="26"/>
  <c r="V43" i="26"/>
  <c r="V46" i="26"/>
  <c r="V42" i="26"/>
  <c r="V49" i="26"/>
  <c r="V45" i="26"/>
  <c r="V21" i="26"/>
  <c r="V20" i="26"/>
  <c r="V22" i="26"/>
  <c r="W129" i="26"/>
  <c r="V15" i="26"/>
  <c r="V12" i="26"/>
  <c r="V23" i="26"/>
  <c r="V18" i="26"/>
  <c r="V14" i="26"/>
  <c r="V17" i="26"/>
  <c r="V13" i="26"/>
  <c r="V16" i="26"/>
  <c r="V37" i="26"/>
  <c r="V31" i="26"/>
  <c r="V40" i="26"/>
  <c r="V36" i="26"/>
  <c r="V30" i="26"/>
  <c r="V38" i="26"/>
  <c r="V34" i="26"/>
  <c r="V33" i="26"/>
  <c r="V39" i="26"/>
  <c r="V7" i="26"/>
  <c r="V10" i="26"/>
  <c r="V6" i="26"/>
  <c r="V9" i="26"/>
  <c r="V8" i="26"/>
  <c r="K7" i="26"/>
  <c r="O5" i="26"/>
  <c r="Q5" i="26" s="1"/>
  <c r="O30" i="26"/>
  <c r="L7" i="26"/>
  <c r="AA305" i="26"/>
  <c r="AA201" i="26"/>
  <c r="V51" i="26" l="1"/>
  <c r="U21" i="26"/>
  <c r="V24" i="26"/>
  <c r="U22" i="26"/>
  <c r="AA149" i="26"/>
  <c r="AA253" i="26"/>
  <c r="U20" i="26"/>
  <c r="U18" i="26"/>
  <c r="W18" i="26" s="1"/>
  <c r="U23" i="26"/>
  <c r="W23" i="26" s="1"/>
  <c r="U15" i="26"/>
  <c r="W15" i="26" s="1"/>
  <c r="U13" i="26"/>
  <c r="W13" i="26" s="1"/>
  <c r="U16" i="26"/>
  <c r="W16" i="26" s="1"/>
  <c r="AA13" i="26" s="1"/>
  <c r="N18" i="27" s="1"/>
  <c r="U17" i="26"/>
  <c r="W17" i="26" s="1"/>
  <c r="U12" i="26"/>
  <c r="U14" i="26"/>
  <c r="W14" i="26" s="1"/>
  <c r="O32" i="26"/>
  <c r="Q30" i="26"/>
  <c r="U50" i="26" s="1"/>
  <c r="W50" i="26" s="1"/>
  <c r="O7" i="26"/>
  <c r="AA97" i="26"/>
  <c r="W21" i="26" l="1"/>
  <c r="W20" i="26"/>
  <c r="W22" i="26"/>
  <c r="U48" i="26"/>
  <c r="U44" i="26"/>
  <c r="U46" i="26"/>
  <c r="U47" i="26"/>
  <c r="U43" i="26"/>
  <c r="U49" i="26"/>
  <c r="W49" i="26" s="1"/>
  <c r="U45" i="26"/>
  <c r="W45" i="26" s="1"/>
  <c r="AA10" i="26" s="1"/>
  <c r="N15" i="27" s="1"/>
  <c r="U30" i="26"/>
  <c r="U42" i="26"/>
  <c r="Q32" i="26"/>
  <c r="U37" i="26"/>
  <c r="W37" i="26" s="1"/>
  <c r="U31" i="26"/>
  <c r="W31" i="26" s="1"/>
  <c r="U40" i="26"/>
  <c r="W40" i="26" s="1"/>
  <c r="AA41" i="26" s="1"/>
  <c r="N46" i="27" s="1"/>
  <c r="U36" i="26"/>
  <c r="W36" i="26" s="1"/>
  <c r="U38" i="26"/>
  <c r="W38" i="26" s="1"/>
  <c r="AA36" i="26" s="1"/>
  <c r="N41" i="27" s="1"/>
  <c r="U34" i="26"/>
  <c r="W34" i="26" s="1"/>
  <c r="U33" i="26"/>
  <c r="W33" i="26" s="1"/>
  <c r="U39" i="26"/>
  <c r="W39" i="26" s="1"/>
  <c r="U8" i="26"/>
  <c r="W8" i="26" s="1"/>
  <c r="W12" i="26"/>
  <c r="U7" i="26"/>
  <c r="W7" i="26" s="1"/>
  <c r="U10" i="26"/>
  <c r="W10" i="26" s="1"/>
  <c r="U6" i="26"/>
  <c r="U9" i="26"/>
  <c r="Q7" i="26"/>
  <c r="E33" i="12"/>
  <c r="E7" i="12"/>
  <c r="E8" i="12"/>
  <c r="E9" i="12"/>
  <c r="E10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4" i="12"/>
  <c r="E35" i="12"/>
  <c r="E37" i="12"/>
  <c r="E39" i="12"/>
  <c r="E43" i="12"/>
  <c r="E44" i="12"/>
  <c r="E6" i="12"/>
  <c r="E5" i="12"/>
  <c r="U51" i="26" l="1"/>
  <c r="W51" i="26" s="1"/>
  <c r="AA40" i="26"/>
  <c r="N45" i="27" s="1"/>
  <c r="AA38" i="26"/>
  <c r="N43" i="27" s="1"/>
  <c r="AA32" i="26"/>
  <c r="N37" i="27" s="1"/>
  <c r="AA35" i="26"/>
  <c r="N40" i="27" s="1"/>
  <c r="AA33" i="26"/>
  <c r="N38" i="27" s="1"/>
  <c r="W42" i="26"/>
  <c r="AA5" i="26" s="1"/>
  <c r="N10" i="27" s="1"/>
  <c r="W46" i="26"/>
  <c r="W48" i="26"/>
  <c r="W6" i="26"/>
  <c r="U24" i="26"/>
  <c r="W24" i="26" s="1"/>
  <c r="W43" i="26"/>
  <c r="W44" i="26"/>
  <c r="W47" i="26"/>
  <c r="W9" i="26"/>
  <c r="W30" i="26"/>
  <c r="D34" i="16"/>
  <c r="D35" i="16"/>
  <c r="D36" i="16"/>
  <c r="D37" i="16"/>
  <c r="D38" i="16"/>
  <c r="D39" i="16"/>
  <c r="D40" i="16"/>
  <c r="D41" i="16"/>
  <c r="D42" i="16"/>
  <c r="D43" i="16"/>
  <c r="D33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AA24" i="26" l="1"/>
  <c r="N29" i="27" s="1"/>
  <c r="AA21" i="26"/>
  <c r="N26" i="27" s="1"/>
  <c r="H28" i="16"/>
  <c r="H24" i="16"/>
  <c r="H20" i="16"/>
  <c r="H16" i="16"/>
  <c r="H12" i="16"/>
  <c r="H8" i="16"/>
  <c r="G43" i="16"/>
  <c r="H43" i="16"/>
  <c r="G39" i="16"/>
  <c r="H39" i="16"/>
  <c r="G35" i="16"/>
  <c r="H35" i="16"/>
  <c r="G29" i="16"/>
  <c r="H29" i="16"/>
  <c r="H25" i="16"/>
  <c r="H21" i="16"/>
  <c r="H17" i="16"/>
  <c r="H13" i="16"/>
  <c r="H9" i="16"/>
  <c r="G33" i="16"/>
  <c r="H33" i="16"/>
  <c r="H40" i="16"/>
  <c r="G40" i="16"/>
  <c r="H36" i="16"/>
  <c r="G36" i="16"/>
  <c r="G31" i="16"/>
  <c r="I31" i="16" s="1"/>
  <c r="J31" i="16" s="1"/>
  <c r="D32" i="12" s="1"/>
  <c r="F32" i="12" s="1"/>
  <c r="H27" i="16"/>
  <c r="H23" i="16"/>
  <c r="H19" i="16"/>
  <c r="H15" i="16"/>
  <c r="H11" i="16"/>
  <c r="H7" i="16"/>
  <c r="H42" i="16"/>
  <c r="G42" i="16"/>
  <c r="G38" i="16"/>
  <c r="H38" i="16"/>
  <c r="H34" i="16"/>
  <c r="G34" i="16"/>
  <c r="I34" i="16" s="1"/>
  <c r="J34" i="16" s="1"/>
  <c r="G30" i="16"/>
  <c r="H30" i="16"/>
  <c r="H26" i="16"/>
  <c r="H22" i="16"/>
  <c r="H18" i="16"/>
  <c r="H14" i="16"/>
  <c r="H10" i="16"/>
  <c r="H6" i="16"/>
  <c r="G41" i="16"/>
  <c r="H41" i="16"/>
  <c r="G37" i="16"/>
  <c r="H37" i="16"/>
  <c r="AA39" i="26"/>
  <c r="N44" i="27" s="1"/>
  <c r="AA19" i="26"/>
  <c r="N24" i="27" s="1"/>
  <c r="AA11" i="26"/>
  <c r="N16" i="27" s="1"/>
  <c r="AA8" i="26"/>
  <c r="N13" i="27" s="1"/>
  <c r="AA7" i="26"/>
  <c r="N12" i="27" s="1"/>
  <c r="AA16" i="26"/>
  <c r="N21" i="27" s="1"/>
  <c r="G27" i="16"/>
  <c r="G19" i="16"/>
  <c r="G7" i="16"/>
  <c r="G26" i="16"/>
  <c r="I26" i="16" s="1"/>
  <c r="J26" i="16" s="1"/>
  <c r="G10" i="16"/>
  <c r="G25" i="16"/>
  <c r="G21" i="16"/>
  <c r="G17" i="16"/>
  <c r="G13" i="16"/>
  <c r="G9" i="16"/>
  <c r="G23" i="16"/>
  <c r="G15" i="16"/>
  <c r="G11" i="16"/>
  <c r="G22" i="16"/>
  <c r="G14" i="16"/>
  <c r="G24" i="16"/>
  <c r="I24" i="16" s="1"/>
  <c r="J24" i="16" s="1"/>
  <c r="G20" i="16"/>
  <c r="G16" i="16"/>
  <c r="G12" i="16"/>
  <c r="I12" i="16" s="1"/>
  <c r="J12" i="16" s="1"/>
  <c r="G8" i="16"/>
  <c r="I8" i="16" s="1"/>
  <c r="J8" i="16" s="1"/>
  <c r="G18" i="16"/>
  <c r="I17" i="16" l="1"/>
  <c r="J17" i="16" s="1"/>
  <c r="I10" i="16"/>
  <c r="J10" i="16" s="1"/>
  <c r="I19" i="16"/>
  <c r="J19" i="16" s="1"/>
  <c r="I22" i="16"/>
  <c r="J22" i="16" s="1"/>
  <c r="I15" i="16"/>
  <c r="J15" i="16" s="1"/>
  <c r="I16" i="16"/>
  <c r="J16" i="16" s="1"/>
  <c r="D17" i="12" s="1"/>
  <c r="F17" i="12" s="1"/>
  <c r="D20" i="24" s="1"/>
  <c r="I9" i="16"/>
  <c r="J9" i="16" s="1"/>
  <c r="I25" i="16"/>
  <c r="J25" i="16" s="1"/>
  <c r="D26" i="12" s="1"/>
  <c r="F26" i="12" s="1"/>
  <c r="D29" i="24" s="1"/>
  <c r="I18" i="16"/>
  <c r="J18" i="16" s="1"/>
  <c r="D19" i="12" s="1"/>
  <c r="F19" i="12" s="1"/>
  <c r="D22" i="24" s="1"/>
  <c r="I20" i="16"/>
  <c r="J20" i="16" s="1"/>
  <c r="D21" i="12" s="1"/>
  <c r="F21" i="12" s="1"/>
  <c r="D24" i="24" s="1"/>
  <c r="I11" i="16"/>
  <c r="J11" i="16" s="1"/>
  <c r="D12" i="12" s="1"/>
  <c r="F12" i="12" s="1"/>
  <c r="D15" i="24" s="1"/>
  <c r="I27" i="16"/>
  <c r="J27" i="16" s="1"/>
  <c r="D28" i="12" s="1"/>
  <c r="F28" i="12" s="1"/>
  <c r="D31" i="24" s="1"/>
  <c r="I13" i="16"/>
  <c r="J13" i="16" s="1"/>
  <c r="D14" i="12" s="1"/>
  <c r="F14" i="12" s="1"/>
  <c r="D17" i="24" s="1"/>
  <c r="I37" i="16"/>
  <c r="J37" i="16" s="1"/>
  <c r="D38" i="12" s="1"/>
  <c r="F38" i="12" s="1"/>
  <c r="D40" i="24" s="1"/>
  <c r="I29" i="16"/>
  <c r="J29" i="16" s="1"/>
  <c r="D30" i="12" s="1"/>
  <c r="F30" i="12" s="1"/>
  <c r="D33" i="24" s="1"/>
  <c r="I14" i="16"/>
  <c r="J14" i="16" s="1"/>
  <c r="D15" i="12" s="1"/>
  <c r="F15" i="12" s="1"/>
  <c r="D18" i="24" s="1"/>
  <c r="I23" i="16"/>
  <c r="J23" i="16" s="1"/>
  <c r="D24" i="12" s="1"/>
  <c r="F24" i="12" s="1"/>
  <c r="D27" i="24" s="1"/>
  <c r="I21" i="16"/>
  <c r="J21" i="16" s="1"/>
  <c r="D22" i="12" s="1"/>
  <c r="F22" i="12" s="1"/>
  <c r="D25" i="24" s="1"/>
  <c r="I7" i="16"/>
  <c r="J7" i="16" s="1"/>
  <c r="D8" i="12" s="1"/>
  <c r="F8" i="12" s="1"/>
  <c r="D11" i="24" s="1"/>
  <c r="I38" i="16"/>
  <c r="J38" i="16" s="1"/>
  <c r="I43" i="16"/>
  <c r="J43" i="16" s="1"/>
  <c r="D44" i="12" s="1"/>
  <c r="F44" i="12" s="1"/>
  <c r="D46" i="24" s="1"/>
  <c r="I42" i="16"/>
  <c r="J42" i="16" s="1"/>
  <c r="D43" i="12" s="1"/>
  <c r="F43" i="12" s="1"/>
  <c r="D45" i="24" s="1"/>
  <c r="I40" i="16"/>
  <c r="J40" i="16" s="1"/>
  <c r="I33" i="16"/>
  <c r="J33" i="16" s="1"/>
  <c r="D34" i="12" s="1"/>
  <c r="F34" i="12" s="1"/>
  <c r="D36" i="24" s="1"/>
  <c r="I35" i="16"/>
  <c r="J35" i="16" s="1"/>
  <c r="D36" i="12" s="1"/>
  <c r="F36" i="12" s="1"/>
  <c r="D38" i="24" s="1"/>
  <c r="I41" i="16"/>
  <c r="J41" i="16" s="1"/>
  <c r="D42" i="12" s="1"/>
  <c r="F42" i="12" s="1"/>
  <c r="D44" i="24" s="1"/>
  <c r="I30" i="16"/>
  <c r="J30" i="16" s="1"/>
  <c r="D31" i="12" s="1"/>
  <c r="F31" i="12" s="1"/>
  <c r="D34" i="24" s="1"/>
  <c r="I36" i="16"/>
  <c r="J36" i="16" s="1"/>
  <c r="D37" i="12" s="1"/>
  <c r="F37" i="12" s="1"/>
  <c r="D39" i="24" s="1"/>
  <c r="I39" i="16"/>
  <c r="J39" i="16" s="1"/>
  <c r="D40" i="12" s="1"/>
  <c r="F40" i="12" s="1"/>
  <c r="D42" i="24" s="1"/>
  <c r="AA44" i="26"/>
  <c r="N49" i="27"/>
  <c r="D39" i="12"/>
  <c r="F39" i="12" s="1"/>
  <c r="D41" i="24" s="1"/>
  <c r="D11" i="12"/>
  <c r="F11" i="12" s="1"/>
  <c r="D14" i="24" s="1"/>
  <c r="D35" i="12"/>
  <c r="F35" i="12" s="1"/>
  <c r="D37" i="24" s="1"/>
  <c r="D27" i="12"/>
  <c r="F27" i="12" s="1"/>
  <c r="D30" i="24" s="1"/>
  <c r="D13" i="12"/>
  <c r="F13" i="12" s="1"/>
  <c r="D16" i="24" s="1"/>
  <c r="D23" i="12"/>
  <c r="F23" i="12" s="1"/>
  <c r="D26" i="24" s="1"/>
  <c r="D16" i="12"/>
  <c r="F16" i="12" s="1"/>
  <c r="D19" i="24" s="1"/>
  <c r="D18" i="12"/>
  <c r="F18" i="12" s="1"/>
  <c r="D21" i="24" s="1"/>
  <c r="D9" i="12"/>
  <c r="F9" i="12" s="1"/>
  <c r="D12" i="24" s="1"/>
  <c r="D25" i="12"/>
  <c r="F25" i="12" s="1"/>
  <c r="D28" i="24" s="1"/>
  <c r="D41" i="12"/>
  <c r="F41" i="12" s="1"/>
  <c r="D43" i="24" s="1"/>
  <c r="D10" i="12"/>
  <c r="F10" i="12" s="1"/>
  <c r="D13" i="24" s="1"/>
  <c r="D20" i="12"/>
  <c r="F20" i="12" s="1"/>
  <c r="D23" i="24" s="1"/>
  <c r="E29" i="24" l="1"/>
  <c r="AB29" i="24"/>
  <c r="F29" i="24"/>
  <c r="X29" i="24"/>
  <c r="E45" i="24"/>
  <c r="AB45" i="24"/>
  <c r="F45" i="24"/>
  <c r="X45" i="24"/>
  <c r="AB43" i="24"/>
  <c r="X43" i="24"/>
  <c r="F43" i="24"/>
  <c r="E43" i="24"/>
  <c r="E38" i="24"/>
  <c r="X38" i="24"/>
  <c r="AB38" i="24"/>
  <c r="F38" i="24"/>
  <c r="AB18" i="24"/>
  <c r="X18" i="24"/>
  <c r="E18" i="24"/>
  <c r="F18" i="24"/>
  <c r="AB16" i="24"/>
  <c r="X16" i="24"/>
  <c r="F16" i="24"/>
  <c r="E16" i="24"/>
  <c r="AB36" i="24"/>
  <c r="X36" i="24"/>
  <c r="F36" i="24"/>
  <c r="E36" i="24"/>
  <c r="AB20" i="24"/>
  <c r="X20" i="24"/>
  <c r="F20" i="24"/>
  <c r="E20" i="24"/>
  <c r="AB41" i="24"/>
  <c r="X41" i="24"/>
  <c r="E41" i="24"/>
  <c r="F41" i="24"/>
  <c r="AB34" i="24"/>
  <c r="X34" i="24"/>
  <c r="E34" i="24"/>
  <c r="F34" i="24"/>
  <c r="E21" i="24"/>
  <c r="X21" i="24"/>
  <c r="F21" i="24"/>
  <c r="AB21" i="24"/>
  <c r="AB39" i="24"/>
  <c r="X39" i="24"/>
  <c r="F39" i="24"/>
  <c r="E39" i="24"/>
  <c r="E30" i="24"/>
  <c r="AB30" i="24"/>
  <c r="X30" i="24"/>
  <c r="F30" i="24"/>
  <c r="AB11" i="24"/>
  <c r="X11" i="24"/>
  <c r="F11" i="24"/>
  <c r="E11" i="24"/>
  <c r="AB42" i="24"/>
  <c r="X42" i="24"/>
  <c r="E42" i="24"/>
  <c r="F42" i="24"/>
  <c r="E13" i="24"/>
  <c r="AB13" i="24"/>
  <c r="F13" i="24"/>
  <c r="X13" i="24"/>
  <c r="AB40" i="24"/>
  <c r="X40" i="24"/>
  <c r="F40" i="24"/>
  <c r="E40" i="24"/>
  <c r="AB28" i="24"/>
  <c r="X28" i="24"/>
  <c r="F28" i="24"/>
  <c r="E28" i="24"/>
  <c r="AB15" i="24"/>
  <c r="X15" i="24"/>
  <c r="F15" i="24"/>
  <c r="E15" i="24"/>
  <c r="AB19" i="24"/>
  <c r="X19" i="24"/>
  <c r="F19" i="24"/>
  <c r="E19" i="24"/>
  <c r="E46" i="24"/>
  <c r="AB46" i="24"/>
  <c r="X46" i="24"/>
  <c r="F46" i="24"/>
  <c r="E14" i="24"/>
  <c r="AB14" i="24"/>
  <c r="X14" i="24"/>
  <c r="F14" i="24"/>
  <c r="AB27" i="24"/>
  <c r="X27" i="24"/>
  <c r="F27" i="24"/>
  <c r="E27" i="24"/>
  <c r="AB44" i="24"/>
  <c r="X44" i="24"/>
  <c r="F44" i="24"/>
  <c r="E44" i="24"/>
  <c r="E22" i="24"/>
  <c r="X22" i="24"/>
  <c r="AB22" i="24"/>
  <c r="F22" i="24"/>
  <c r="AB23" i="24"/>
  <c r="X23" i="24"/>
  <c r="F23" i="24"/>
  <c r="E23" i="24"/>
  <c r="AB31" i="24"/>
  <c r="X31" i="24"/>
  <c r="F31" i="24"/>
  <c r="E31" i="24"/>
  <c r="AB17" i="24"/>
  <c r="X17" i="24"/>
  <c r="E17" i="24"/>
  <c r="F17" i="24"/>
  <c r="AB12" i="24"/>
  <c r="X12" i="24"/>
  <c r="F12" i="24"/>
  <c r="E12" i="24"/>
  <c r="AB33" i="24"/>
  <c r="X33" i="24"/>
  <c r="E33" i="24"/>
  <c r="F33" i="24"/>
  <c r="AB26" i="24"/>
  <c r="X26" i="24"/>
  <c r="E26" i="24"/>
  <c r="F26" i="24"/>
  <c r="E37" i="24"/>
  <c r="X37" i="24"/>
  <c r="F37" i="24"/>
  <c r="AB37" i="24"/>
  <c r="AB25" i="24"/>
  <c r="X25" i="24"/>
  <c r="E25" i="24"/>
  <c r="F25" i="24"/>
  <c r="AB24" i="24"/>
  <c r="X24" i="24"/>
  <c r="F24" i="24"/>
  <c r="E24" i="24"/>
  <c r="L15" i="17"/>
  <c r="H19" i="14" s="1"/>
  <c r="M15" i="17"/>
  <c r="I19" i="14" s="1"/>
  <c r="L14" i="17"/>
  <c r="H18" i="14" s="1"/>
  <c r="M14" i="17"/>
  <c r="I18" i="14" s="1"/>
  <c r="L13" i="17"/>
  <c r="H17" i="14" s="1"/>
  <c r="M13" i="17"/>
  <c r="I17" i="14" s="1"/>
  <c r="L12" i="17"/>
  <c r="H16" i="14" s="1"/>
  <c r="M12" i="17"/>
  <c r="I16" i="14" s="1"/>
  <c r="L11" i="17"/>
  <c r="H15" i="14" s="1"/>
  <c r="M11" i="17"/>
  <c r="I15" i="14" s="1"/>
  <c r="L10" i="17"/>
  <c r="H14" i="14" s="1"/>
  <c r="M10" i="17"/>
  <c r="I14" i="14" s="1"/>
  <c r="L9" i="17"/>
  <c r="H13" i="14" s="1"/>
  <c r="M9" i="17"/>
  <c r="I13" i="14" s="1"/>
  <c r="L8" i="17"/>
  <c r="H12" i="14" s="1"/>
  <c r="M8" i="17"/>
  <c r="I12" i="14" s="1"/>
  <c r="L7" i="17"/>
  <c r="H11" i="14" s="1"/>
  <c r="M7" i="17"/>
  <c r="I11" i="14" s="1"/>
  <c r="L16" i="17" l="1"/>
  <c r="H20" i="14"/>
  <c r="M16" i="17"/>
  <c r="I20" i="14"/>
  <c r="L3" i="17" l="1"/>
  <c r="K3" i="17"/>
  <c r="D4" i="16"/>
  <c r="D5" i="16"/>
  <c r="M3" i="17" l="1"/>
  <c r="P47" i="24" s="1"/>
  <c r="H5" i="16"/>
  <c r="H4" i="16"/>
  <c r="G4" i="16"/>
  <c r="G5" i="16"/>
  <c r="D44" i="16"/>
  <c r="G6" i="16"/>
  <c r="I6" i="16" s="1"/>
  <c r="J6" i="16" s="1"/>
  <c r="H32" i="16" l="1"/>
  <c r="I32" i="16" s="1"/>
  <c r="J32" i="16" s="1"/>
  <c r="I5" i="16"/>
  <c r="J5" i="16" s="1"/>
  <c r="I4" i="16"/>
  <c r="G28" i="16"/>
  <c r="I28" i="16" s="1"/>
  <c r="J28" i="16" s="1"/>
  <c r="D6" i="12"/>
  <c r="F6" i="12" s="1"/>
  <c r="D9" i="24" s="1"/>
  <c r="D7" i="12"/>
  <c r="I44" i="16" l="1"/>
  <c r="J4" i="16"/>
  <c r="D5" i="12" s="1"/>
  <c r="AB9" i="24"/>
  <c r="X9" i="24"/>
  <c r="E9" i="24"/>
  <c r="F9" i="24"/>
  <c r="D33" i="12"/>
  <c r="F33" i="12" s="1"/>
  <c r="D35" i="24" s="1"/>
  <c r="F7" i="12"/>
  <c r="D10" i="24" s="1"/>
  <c r="H44" i="16"/>
  <c r="G44" i="16"/>
  <c r="D29" i="12"/>
  <c r="AB10" i="24" l="1"/>
  <c r="X10" i="24"/>
  <c r="E10" i="24"/>
  <c r="F10" i="24"/>
  <c r="AB35" i="24"/>
  <c r="X35" i="24"/>
  <c r="F35" i="24"/>
  <c r="E35" i="24"/>
  <c r="D45" i="12"/>
  <c r="R10" i="30" s="1"/>
  <c r="J44" i="16"/>
  <c r="F29" i="12" l="1"/>
  <c r="D32" i="24" s="1"/>
  <c r="F5" i="12"/>
  <c r="D8" i="24" s="1"/>
  <c r="G8" i="24" l="1" a="1"/>
  <c r="G43" i="24" s="1"/>
  <c r="H43" i="24" s="1"/>
  <c r="AB32" i="24"/>
  <c r="X32" i="24"/>
  <c r="F32" i="24"/>
  <c r="E32" i="24"/>
  <c r="AB8" i="24"/>
  <c r="X8" i="24"/>
  <c r="F8" i="24"/>
  <c r="E8" i="24"/>
  <c r="D47" i="24"/>
  <c r="N18" i="30" s="1"/>
  <c r="F45" i="12"/>
  <c r="G36" i="24" l="1"/>
  <c r="H36" i="24" s="1"/>
  <c r="G28" i="24"/>
  <c r="H28" i="24" s="1"/>
  <c r="G35" i="24"/>
  <c r="H35" i="24" s="1"/>
  <c r="G46" i="24"/>
  <c r="H46" i="24" s="1"/>
  <c r="G41" i="24"/>
  <c r="H41" i="24" s="1"/>
  <c r="G24" i="24"/>
  <c r="H24" i="24" s="1"/>
  <c r="G31" i="24"/>
  <c r="H31" i="24" s="1"/>
  <c r="G30" i="24"/>
  <c r="H30" i="24" s="1"/>
  <c r="G37" i="24"/>
  <c r="H37" i="24" s="1"/>
  <c r="G19" i="24"/>
  <c r="H19" i="24" s="1"/>
  <c r="G23" i="24"/>
  <c r="H23" i="24" s="1"/>
  <c r="G17" i="24"/>
  <c r="H17" i="24" s="1"/>
  <c r="G13" i="24"/>
  <c r="H13" i="24" s="1"/>
  <c r="G18" i="24"/>
  <c r="H18" i="24" s="1"/>
  <c r="G34" i="24"/>
  <c r="H34" i="24" s="1"/>
  <c r="G12" i="24"/>
  <c r="H12" i="24" s="1"/>
  <c r="G42" i="24"/>
  <c r="H42" i="24" s="1"/>
  <c r="G14" i="24"/>
  <c r="H14" i="24" s="1"/>
  <c r="G8" i="24"/>
  <c r="G20" i="24"/>
  <c r="H20" i="24" s="1"/>
  <c r="G40" i="24"/>
  <c r="H40" i="24" s="1"/>
  <c r="G9" i="24"/>
  <c r="H9" i="24" s="1"/>
  <c r="G45" i="24"/>
  <c r="H45" i="24" s="1"/>
  <c r="G44" i="24"/>
  <c r="H44" i="24" s="1"/>
  <c r="G33" i="24"/>
  <c r="H33" i="24" s="1"/>
  <c r="G22" i="24"/>
  <c r="H22" i="24" s="1"/>
  <c r="G16" i="24"/>
  <c r="H16" i="24" s="1"/>
  <c r="G39" i="24"/>
  <c r="H39" i="24" s="1"/>
  <c r="G11" i="24"/>
  <c r="H11" i="24" s="1"/>
  <c r="G15" i="24"/>
  <c r="H15" i="24" s="1"/>
  <c r="G29" i="24"/>
  <c r="H29" i="24" s="1"/>
  <c r="G26" i="24"/>
  <c r="H26" i="24" s="1"/>
  <c r="G27" i="24"/>
  <c r="H27" i="24" s="1"/>
  <c r="G38" i="24"/>
  <c r="H38" i="24" s="1"/>
  <c r="G10" i="24"/>
  <c r="H10" i="24" s="1"/>
  <c r="G25" i="24"/>
  <c r="H25" i="24" s="1"/>
  <c r="G32" i="24"/>
  <c r="H32" i="24" s="1"/>
  <c r="G21" i="24"/>
  <c r="H21" i="24" s="1"/>
  <c r="F26" i="18"/>
  <c r="E47" i="24"/>
  <c r="F47" i="24"/>
  <c r="H26" i="18" l="1"/>
  <c r="AD18" i="30"/>
  <c r="G26" i="18"/>
  <c r="AA18" i="30"/>
  <c r="G47" i="24"/>
  <c r="R25" i="30" s="1"/>
  <c r="H8" i="24"/>
  <c r="I8" i="24" s="1" a="1"/>
  <c r="I8" i="24" l="1"/>
  <c r="I23" i="24"/>
  <c r="I26" i="24"/>
  <c r="I41" i="24"/>
  <c r="I25" i="24"/>
  <c r="I9" i="24"/>
  <c r="I19" i="24"/>
  <c r="I30" i="24"/>
  <c r="I40" i="24"/>
  <c r="I24" i="24"/>
  <c r="I45" i="24"/>
  <c r="I27" i="24"/>
  <c r="I12" i="24"/>
  <c r="I11" i="24"/>
  <c r="I18" i="24"/>
  <c r="I37" i="24"/>
  <c r="I21" i="24"/>
  <c r="I43" i="24"/>
  <c r="I15" i="24"/>
  <c r="I22" i="24"/>
  <c r="I36" i="24"/>
  <c r="I20" i="24"/>
  <c r="I35" i="24"/>
  <c r="I32" i="24"/>
  <c r="I34" i="24"/>
  <c r="I13" i="24"/>
  <c r="I44" i="24"/>
  <c r="I39" i="24"/>
  <c r="I42" i="24"/>
  <c r="I10" i="24"/>
  <c r="I33" i="24"/>
  <c r="I17" i="24"/>
  <c r="I46" i="24"/>
  <c r="I14" i="24"/>
  <c r="I16" i="24"/>
  <c r="I31" i="24"/>
  <c r="I29" i="24"/>
  <c r="I38" i="24"/>
  <c r="I28" i="24"/>
  <c r="H47" i="24"/>
  <c r="R30" i="30" s="1"/>
  <c r="X47" i="24"/>
  <c r="AB47" i="24"/>
  <c r="K31" i="24" l="1"/>
  <c r="Y31" i="24"/>
  <c r="Z31" i="24" s="1"/>
  <c r="J31" i="24"/>
  <c r="AC31" i="24"/>
  <c r="AD31" i="24" s="1"/>
  <c r="AC17" i="24"/>
  <c r="AD17" i="24" s="1"/>
  <c r="Y17" i="24"/>
  <c r="Z17" i="24" s="1"/>
  <c r="K17" i="24"/>
  <c r="J17" i="24"/>
  <c r="K39" i="24"/>
  <c r="AC39" i="24"/>
  <c r="AD39" i="24" s="1"/>
  <c r="J39" i="24"/>
  <c r="Y39" i="24"/>
  <c r="Z39" i="24" s="1"/>
  <c r="K32" i="24"/>
  <c r="Y32" i="24"/>
  <c r="Z32" i="24" s="1"/>
  <c r="J32" i="24"/>
  <c r="AC32" i="24"/>
  <c r="AD32" i="24" s="1"/>
  <c r="AC22" i="24"/>
  <c r="AD22" i="24" s="1"/>
  <c r="Y22" i="24"/>
  <c r="Z22" i="24" s="1"/>
  <c r="K22" i="24"/>
  <c r="J22" i="24"/>
  <c r="AC37" i="24"/>
  <c r="AD37" i="24" s="1"/>
  <c r="Y37" i="24"/>
  <c r="Z37" i="24" s="1"/>
  <c r="K37" i="24"/>
  <c r="J37" i="24"/>
  <c r="K27" i="24"/>
  <c r="AC27" i="24"/>
  <c r="AD27" i="24" s="1"/>
  <c r="Y27" i="24"/>
  <c r="Z27" i="24" s="1"/>
  <c r="J27" i="24"/>
  <c r="AC30" i="24"/>
  <c r="AD30" i="24" s="1"/>
  <c r="Y30" i="24"/>
  <c r="Z30" i="24" s="1"/>
  <c r="J30" i="24"/>
  <c r="K30" i="24"/>
  <c r="AC41" i="24"/>
  <c r="AD41" i="24" s="1"/>
  <c r="Y41" i="24"/>
  <c r="Z41" i="24" s="1"/>
  <c r="J41" i="24"/>
  <c r="K41" i="24"/>
  <c r="AC29" i="24"/>
  <c r="AD29" i="24" s="1"/>
  <c r="Y29" i="24"/>
  <c r="Z29" i="24" s="1"/>
  <c r="J29" i="24"/>
  <c r="K29" i="24"/>
  <c r="AC46" i="24"/>
  <c r="AD46" i="24" s="1"/>
  <c r="Y46" i="24"/>
  <c r="Z46" i="24" s="1"/>
  <c r="J46" i="24"/>
  <c r="K46" i="24"/>
  <c r="AC42" i="24"/>
  <c r="AD42" i="24" s="1"/>
  <c r="Y42" i="24"/>
  <c r="Z42" i="24" s="1"/>
  <c r="J42" i="24"/>
  <c r="K42" i="24"/>
  <c r="AC34" i="24"/>
  <c r="AD34" i="24" s="1"/>
  <c r="Y34" i="24"/>
  <c r="Z34" i="24" s="1"/>
  <c r="J34" i="24"/>
  <c r="K34" i="24"/>
  <c r="AC36" i="24"/>
  <c r="AD36" i="24" s="1"/>
  <c r="Y36" i="24"/>
  <c r="Z36" i="24" s="1"/>
  <c r="K36" i="24"/>
  <c r="J36" i="24"/>
  <c r="AC21" i="24"/>
  <c r="AD21" i="24" s="1"/>
  <c r="Y21" i="24"/>
  <c r="Z21" i="24" s="1"/>
  <c r="K21" i="24"/>
  <c r="J21" i="24"/>
  <c r="AC12" i="24"/>
  <c r="AD12" i="24" s="1"/>
  <c r="Y12" i="24"/>
  <c r="Z12" i="24" s="1"/>
  <c r="K12" i="24"/>
  <c r="J12" i="24"/>
  <c r="AC40" i="24"/>
  <c r="AD40" i="24" s="1"/>
  <c r="J40" i="24"/>
  <c r="K40" i="24"/>
  <c r="Y40" i="24"/>
  <c r="Z40" i="24" s="1"/>
  <c r="AC25" i="24"/>
  <c r="AD25" i="24" s="1"/>
  <c r="Y25" i="24"/>
  <c r="Z25" i="24" s="1"/>
  <c r="J25" i="24"/>
  <c r="K25" i="24"/>
  <c r="AC28" i="24"/>
  <c r="AD28" i="24" s="1"/>
  <c r="Y28" i="24"/>
  <c r="Z28" i="24" s="1"/>
  <c r="K28" i="24"/>
  <c r="J28" i="24"/>
  <c r="K16" i="24"/>
  <c r="Y16" i="24"/>
  <c r="Z16" i="24" s="1"/>
  <c r="J16" i="24"/>
  <c r="AC16" i="24"/>
  <c r="AD16" i="24" s="1"/>
  <c r="AC33" i="24"/>
  <c r="AD33" i="24" s="1"/>
  <c r="Y33" i="24"/>
  <c r="Z33" i="24" s="1"/>
  <c r="K33" i="24"/>
  <c r="J33" i="24"/>
  <c r="AC44" i="24"/>
  <c r="AD44" i="24" s="1"/>
  <c r="Y44" i="24"/>
  <c r="Z44" i="24" s="1"/>
  <c r="K44" i="24"/>
  <c r="J44" i="24"/>
  <c r="K35" i="24"/>
  <c r="AC35" i="24"/>
  <c r="AD35" i="24" s="1"/>
  <c r="Y35" i="24"/>
  <c r="Z35" i="24" s="1"/>
  <c r="J35" i="24"/>
  <c r="K15" i="24"/>
  <c r="Y15" i="24"/>
  <c r="Z15" i="24" s="1"/>
  <c r="J15" i="24"/>
  <c r="AC15" i="24"/>
  <c r="AD15" i="24" s="1"/>
  <c r="AC18" i="24"/>
  <c r="AD18" i="24" s="1"/>
  <c r="Y18" i="24"/>
  <c r="Z18" i="24" s="1"/>
  <c r="J18" i="24"/>
  <c r="K18" i="24"/>
  <c r="AC45" i="24"/>
  <c r="AD45" i="24" s="1"/>
  <c r="Y45" i="24"/>
  <c r="Z45" i="24" s="1"/>
  <c r="J45" i="24"/>
  <c r="K45" i="24"/>
  <c r="K19" i="24"/>
  <c r="AC19" i="24"/>
  <c r="AD19" i="24" s="1"/>
  <c r="Y19" i="24"/>
  <c r="Z19" i="24" s="1"/>
  <c r="J19" i="24"/>
  <c r="AC26" i="24"/>
  <c r="AD26" i="24" s="1"/>
  <c r="Y26" i="24"/>
  <c r="Z26" i="24" s="1"/>
  <c r="J26" i="24"/>
  <c r="K26" i="24"/>
  <c r="AC38" i="24"/>
  <c r="AD38" i="24" s="1"/>
  <c r="Y38" i="24"/>
  <c r="Z38" i="24" s="1"/>
  <c r="K38" i="24"/>
  <c r="J38" i="24"/>
  <c r="AC14" i="24"/>
  <c r="AD14" i="24" s="1"/>
  <c r="Y14" i="24"/>
  <c r="Z14" i="24" s="1"/>
  <c r="J14" i="24"/>
  <c r="K14" i="24"/>
  <c r="AC10" i="24"/>
  <c r="AD10" i="24" s="1"/>
  <c r="Y10" i="24"/>
  <c r="Z10" i="24" s="1"/>
  <c r="J10" i="24"/>
  <c r="K10" i="24"/>
  <c r="AC13" i="24"/>
  <c r="AD13" i="24" s="1"/>
  <c r="Y13" i="24"/>
  <c r="Z13" i="24" s="1"/>
  <c r="J13" i="24"/>
  <c r="K13" i="24"/>
  <c r="AC20" i="24"/>
  <c r="AD20" i="24" s="1"/>
  <c r="Y20" i="24"/>
  <c r="Z20" i="24" s="1"/>
  <c r="K20" i="24"/>
  <c r="J20" i="24"/>
  <c r="K43" i="24"/>
  <c r="AC43" i="24"/>
  <c r="AD43" i="24" s="1"/>
  <c r="Y43" i="24"/>
  <c r="Z43" i="24" s="1"/>
  <c r="J43" i="24"/>
  <c r="AC11" i="24"/>
  <c r="AD11" i="24" s="1"/>
  <c r="Y11" i="24"/>
  <c r="Z11" i="24" s="1"/>
  <c r="K11" i="24"/>
  <c r="J11" i="24"/>
  <c r="AC24" i="24"/>
  <c r="AD24" i="24" s="1"/>
  <c r="J24" i="24"/>
  <c r="Y24" i="24"/>
  <c r="Z24" i="24" s="1"/>
  <c r="K24" i="24"/>
  <c r="AC9" i="24"/>
  <c r="AD9" i="24" s="1"/>
  <c r="Y9" i="24"/>
  <c r="Z9" i="24" s="1"/>
  <c r="J9" i="24"/>
  <c r="K9" i="24"/>
  <c r="K23" i="24"/>
  <c r="AC23" i="24"/>
  <c r="AD23" i="24" s="1"/>
  <c r="J23" i="24"/>
  <c r="Y23" i="24"/>
  <c r="Z23" i="24" s="1"/>
  <c r="J26" i="18"/>
  <c r="D18" i="30"/>
  <c r="I26" i="18"/>
  <c r="G18" i="30"/>
  <c r="L38" i="24" l="1"/>
  <c r="M38" i="24"/>
  <c r="N38" i="24"/>
  <c r="L24" i="24"/>
  <c r="N24" i="24"/>
  <c r="M24" i="24"/>
  <c r="L11" i="24"/>
  <c r="N11" i="24"/>
  <c r="M11" i="24"/>
  <c r="L15" i="24"/>
  <c r="N15" i="24"/>
  <c r="M15" i="24"/>
  <c r="L41" i="24"/>
  <c r="N41" i="24"/>
  <c r="M41" i="24"/>
  <c r="L25" i="24"/>
  <c r="N25" i="24"/>
  <c r="M25" i="24"/>
  <c r="L16" i="24"/>
  <c r="N16" i="24"/>
  <c r="M16" i="24"/>
  <c r="L29" i="24"/>
  <c r="M29" i="24"/>
  <c r="N29" i="24"/>
  <c r="L32" i="24"/>
  <c r="M32" i="24"/>
  <c r="N32" i="24"/>
  <c r="L35" i="24"/>
  <c r="M35" i="24"/>
  <c r="N35" i="24"/>
  <c r="L45" i="24"/>
  <c r="M45" i="24"/>
  <c r="N45" i="24"/>
  <c r="L39" i="24"/>
  <c r="M39" i="24"/>
  <c r="N39" i="24"/>
  <c r="L12" i="24"/>
  <c r="N12" i="24"/>
  <c r="M12" i="24"/>
  <c r="L30" i="24"/>
  <c r="N30" i="24"/>
  <c r="M30" i="24"/>
  <c r="L13" i="24"/>
  <c r="N13" i="24"/>
  <c r="M13" i="24"/>
  <c r="L17" i="24"/>
  <c r="M17" i="24"/>
  <c r="N17" i="24"/>
  <c r="I47" i="24"/>
  <c r="L9" i="24"/>
  <c r="N9" i="24"/>
  <c r="M9" i="24"/>
  <c r="L20" i="24"/>
  <c r="M20" i="24"/>
  <c r="N20" i="24"/>
  <c r="L42" i="24"/>
  <c r="M42" i="24"/>
  <c r="N42" i="24"/>
  <c r="L46" i="24"/>
  <c r="N46" i="24"/>
  <c r="M46" i="24"/>
  <c r="L37" i="24"/>
  <c r="N37" i="24"/>
  <c r="M37" i="24"/>
  <c r="L21" i="24"/>
  <c r="M21" i="24"/>
  <c r="N21" i="24"/>
  <c r="L28" i="24"/>
  <c r="N28" i="24"/>
  <c r="M28" i="24"/>
  <c r="L19" i="24"/>
  <c r="M19" i="24"/>
  <c r="N19" i="24"/>
  <c r="L23" i="24"/>
  <c r="N23" i="24"/>
  <c r="M23" i="24"/>
  <c r="L34" i="24"/>
  <c r="M34" i="24"/>
  <c r="N34" i="24"/>
  <c r="L27" i="24"/>
  <c r="M27" i="24"/>
  <c r="N27" i="24"/>
  <c r="L18" i="24"/>
  <c r="M18" i="24"/>
  <c r="N18" i="24"/>
  <c r="L40" i="24"/>
  <c r="N40" i="24"/>
  <c r="M40" i="24"/>
  <c r="L26" i="24"/>
  <c r="N26" i="24"/>
  <c r="M26" i="24"/>
  <c r="L10" i="24"/>
  <c r="M10" i="24"/>
  <c r="N10" i="24"/>
  <c r="L33" i="24"/>
  <c r="M33" i="24"/>
  <c r="N33" i="24"/>
  <c r="L36" i="24"/>
  <c r="N36" i="24"/>
  <c r="M36" i="24"/>
  <c r="L31" i="24"/>
  <c r="N31" i="24"/>
  <c r="M31" i="24"/>
  <c r="L43" i="24"/>
  <c r="M43" i="24"/>
  <c r="N43" i="24"/>
  <c r="L22" i="24"/>
  <c r="N22" i="24"/>
  <c r="M22" i="24"/>
  <c r="L14" i="24"/>
  <c r="M14" i="24"/>
  <c r="N14" i="24"/>
  <c r="L44" i="24"/>
  <c r="M44" i="24"/>
  <c r="N44" i="24"/>
  <c r="L8" i="24"/>
  <c r="K8" i="24"/>
  <c r="AC8" i="24"/>
  <c r="AD8" i="24" s="1"/>
  <c r="J8" i="24"/>
  <c r="Y8" i="24"/>
  <c r="Z8" i="24" s="1"/>
  <c r="Y47" i="24" l="1"/>
  <c r="I27" i="18" s="1"/>
  <c r="AC47" i="24"/>
  <c r="F27" i="18"/>
  <c r="N36" i="30"/>
  <c r="J47" i="24"/>
  <c r="M8" i="24"/>
  <c r="M47" i="24" s="1"/>
  <c r="G25" i="18" s="1"/>
  <c r="K47" i="24"/>
  <c r="N8" i="24"/>
  <c r="N47" i="24" s="1"/>
  <c r="L47" i="24"/>
  <c r="G36" i="30" l="1"/>
  <c r="H27" i="18"/>
  <c r="AD36" i="30"/>
  <c r="G27" i="18"/>
  <c r="AA36" i="30"/>
  <c r="J27" i="18"/>
  <c r="D36" i="30"/>
  <c r="Q47" i="24"/>
  <c r="H25" i="18"/>
  <c r="Z47" i="24"/>
  <c r="I25" i="18" s="1"/>
  <c r="AD47" i="24"/>
  <c r="J25" i="18" s="1"/>
  <c r="F25" i="18"/>
  <c r="R43" i="30" l="1"/>
  <c r="R45" i="24"/>
  <c r="S45" i="24" s="1"/>
  <c r="R41" i="24"/>
  <c r="S41" i="24" s="1"/>
  <c r="R37" i="24"/>
  <c r="S37" i="24" s="1"/>
  <c r="R33" i="24"/>
  <c r="S33" i="24" s="1"/>
  <c r="R29" i="24"/>
  <c r="S29" i="24" s="1"/>
  <c r="R25" i="24"/>
  <c r="S25" i="24" s="1"/>
  <c r="R21" i="24"/>
  <c r="S21" i="24" s="1"/>
  <c r="R17" i="24"/>
  <c r="S17" i="24" s="1"/>
  <c r="R13" i="24"/>
  <c r="S13" i="24" s="1"/>
  <c r="R9" i="24"/>
  <c r="S9" i="24" s="1"/>
  <c r="R44" i="24"/>
  <c r="S44" i="24" s="1"/>
  <c r="R40" i="24"/>
  <c r="S40" i="24" s="1"/>
  <c r="R36" i="24"/>
  <c r="S36" i="24" s="1"/>
  <c r="R32" i="24"/>
  <c r="S32" i="24" s="1"/>
  <c r="R28" i="24"/>
  <c r="S28" i="24" s="1"/>
  <c r="R24" i="24"/>
  <c r="S24" i="24" s="1"/>
  <c r="R20" i="24"/>
  <c r="S20" i="24" s="1"/>
  <c r="R16" i="24"/>
  <c r="S16" i="24" s="1"/>
  <c r="R12" i="24"/>
  <c r="S12" i="24" s="1"/>
  <c r="R43" i="24"/>
  <c r="S43" i="24" s="1"/>
  <c r="R35" i="24"/>
  <c r="S35" i="24" s="1"/>
  <c r="R27" i="24"/>
  <c r="S27" i="24" s="1"/>
  <c r="R19" i="24"/>
  <c r="S19" i="24" s="1"/>
  <c r="R11" i="24"/>
  <c r="S11" i="24" s="1"/>
  <c r="R42" i="24"/>
  <c r="S42" i="24" s="1"/>
  <c r="R34" i="24"/>
  <c r="S34" i="24" s="1"/>
  <c r="R26" i="24"/>
  <c r="S26" i="24" s="1"/>
  <c r="R18" i="24"/>
  <c r="S18" i="24" s="1"/>
  <c r="R10" i="24"/>
  <c r="S10" i="24" s="1"/>
  <c r="R31" i="24"/>
  <c r="S31" i="24" s="1"/>
  <c r="R15" i="24"/>
  <c r="S15" i="24" s="1"/>
  <c r="R46" i="24"/>
  <c r="S46" i="24" s="1"/>
  <c r="R30" i="24"/>
  <c r="S30" i="24" s="1"/>
  <c r="R14" i="24"/>
  <c r="S14" i="24" s="1"/>
  <c r="R39" i="24"/>
  <c r="S39" i="24" s="1"/>
  <c r="R23" i="24"/>
  <c r="S23" i="24" s="1"/>
  <c r="R38" i="24"/>
  <c r="S38" i="24" s="1"/>
  <c r="R22" i="24"/>
  <c r="S22" i="24" s="1"/>
  <c r="R8" i="24"/>
  <c r="R47" i="24" l="1"/>
  <c r="S8" i="24"/>
  <c r="T8" i="24" s="1" a="1"/>
  <c r="T8" i="24" l="1"/>
  <c r="T43" i="24"/>
  <c r="T15" i="24"/>
  <c r="T18" i="24"/>
  <c r="T37" i="24"/>
  <c r="T21" i="24"/>
  <c r="T39" i="24"/>
  <c r="T46" i="24"/>
  <c r="T14" i="24"/>
  <c r="T32" i="24"/>
  <c r="T16" i="24"/>
  <c r="T19" i="24"/>
  <c r="T9" i="24"/>
  <c r="T20" i="24"/>
  <c r="T35" i="24"/>
  <c r="T42" i="24"/>
  <c r="T10" i="24"/>
  <c r="T33" i="24"/>
  <c r="T17" i="24"/>
  <c r="T31" i="24"/>
  <c r="T38" i="24"/>
  <c r="T44" i="24"/>
  <c r="T28" i="24"/>
  <c r="T12" i="24"/>
  <c r="T41" i="24"/>
  <c r="T11" i="24"/>
  <c r="T36" i="24"/>
  <c r="T27" i="24"/>
  <c r="T34" i="24"/>
  <c r="T45" i="24"/>
  <c r="T29" i="24"/>
  <c r="T13" i="24"/>
  <c r="T23" i="24"/>
  <c r="T30" i="24"/>
  <c r="T40" i="24"/>
  <c r="T24" i="24"/>
  <c r="T26" i="24"/>
  <c r="T25" i="24"/>
  <c r="T22" i="24"/>
  <c r="S47" i="24"/>
  <c r="R48" i="30" s="1"/>
  <c r="AE26" i="24" l="1"/>
  <c r="AK26" i="24" s="1"/>
  <c r="AA26" i="24"/>
  <c r="AJ26" i="24" s="1"/>
  <c r="V26" i="24"/>
  <c r="AI26" i="24" s="1"/>
  <c r="U26" i="24"/>
  <c r="AH26" i="24" s="1"/>
  <c r="AG26" i="24"/>
  <c r="U23" i="24"/>
  <c r="AH23" i="24" s="1"/>
  <c r="AE23" i="24"/>
  <c r="AK23" i="24" s="1"/>
  <c r="AA23" i="24"/>
  <c r="AJ23" i="24" s="1"/>
  <c r="V23" i="24"/>
  <c r="AI23" i="24" s="1"/>
  <c r="AG23" i="24"/>
  <c r="AE34" i="24"/>
  <c r="AK34" i="24" s="1"/>
  <c r="AA34" i="24"/>
  <c r="AJ34" i="24" s="1"/>
  <c r="V34" i="24"/>
  <c r="AI34" i="24" s="1"/>
  <c r="U34" i="24"/>
  <c r="AH34" i="24" s="1"/>
  <c r="AG34" i="24"/>
  <c r="AA41" i="24"/>
  <c r="AJ41" i="24" s="1"/>
  <c r="V41" i="24"/>
  <c r="AI41" i="24" s="1"/>
  <c r="AE41" i="24"/>
  <c r="AK41" i="24" s="1"/>
  <c r="U41" i="24"/>
  <c r="AH41" i="24" s="1"/>
  <c r="AG41" i="24"/>
  <c r="AE38" i="24"/>
  <c r="AK38" i="24" s="1"/>
  <c r="AA38" i="24"/>
  <c r="AJ38" i="24" s="1"/>
  <c r="V38" i="24"/>
  <c r="AI38" i="24" s="1"/>
  <c r="U38" i="24"/>
  <c r="AH38" i="24" s="1"/>
  <c r="AG38" i="24"/>
  <c r="AE10" i="24"/>
  <c r="AK10" i="24" s="1"/>
  <c r="AA10" i="24"/>
  <c r="AJ10" i="24" s="1"/>
  <c r="V10" i="24"/>
  <c r="AI10" i="24" s="1"/>
  <c r="U10" i="24"/>
  <c r="AH10" i="24" s="1"/>
  <c r="AG10" i="24"/>
  <c r="AE9" i="24"/>
  <c r="AK9" i="24" s="1"/>
  <c r="AA9" i="24"/>
  <c r="AJ9" i="24" s="1"/>
  <c r="V9" i="24"/>
  <c r="AI9" i="24" s="1"/>
  <c r="U9" i="24"/>
  <c r="AH9" i="24" s="1"/>
  <c r="AG9" i="24"/>
  <c r="AE14" i="24"/>
  <c r="AK14" i="24" s="1"/>
  <c r="AA14" i="24"/>
  <c r="AJ14" i="24" s="1"/>
  <c r="V14" i="24"/>
  <c r="AI14" i="24" s="1"/>
  <c r="U14" i="24"/>
  <c r="AH14" i="24" s="1"/>
  <c r="AG14" i="24"/>
  <c r="AE37" i="24"/>
  <c r="AK37" i="24" s="1"/>
  <c r="AA37" i="24"/>
  <c r="AJ37" i="24" s="1"/>
  <c r="V37" i="24"/>
  <c r="AI37" i="24" s="1"/>
  <c r="U37" i="24"/>
  <c r="AH37" i="24" s="1"/>
  <c r="AG37" i="24"/>
  <c r="U24" i="24"/>
  <c r="AH24" i="24" s="1"/>
  <c r="AE24" i="24"/>
  <c r="AK24" i="24" s="1"/>
  <c r="AA24" i="24"/>
  <c r="AJ24" i="24" s="1"/>
  <c r="V24" i="24"/>
  <c r="AI24" i="24" s="1"/>
  <c r="AG24" i="24"/>
  <c r="AE13" i="24"/>
  <c r="AK13" i="24" s="1"/>
  <c r="AA13" i="24"/>
  <c r="AJ13" i="24" s="1"/>
  <c r="V13" i="24"/>
  <c r="AI13" i="24" s="1"/>
  <c r="U13" i="24"/>
  <c r="AH13" i="24" s="1"/>
  <c r="AG13" i="24"/>
  <c r="U27" i="24"/>
  <c r="AH27" i="24" s="1"/>
  <c r="AE27" i="24"/>
  <c r="AK27" i="24" s="1"/>
  <c r="V27" i="24"/>
  <c r="AI27" i="24" s="1"/>
  <c r="AA27" i="24"/>
  <c r="AJ27" i="24" s="1"/>
  <c r="AG27" i="24"/>
  <c r="U12" i="24"/>
  <c r="AH12" i="24" s="1"/>
  <c r="AE12" i="24"/>
  <c r="AK12" i="24" s="1"/>
  <c r="V12" i="24"/>
  <c r="AI12" i="24" s="1"/>
  <c r="AA12" i="24"/>
  <c r="AJ12" i="24" s="1"/>
  <c r="AG12" i="24"/>
  <c r="U31" i="24"/>
  <c r="AH31" i="24" s="1"/>
  <c r="AE31" i="24"/>
  <c r="AK31" i="24" s="1"/>
  <c r="AA31" i="24"/>
  <c r="AJ31" i="24" s="1"/>
  <c r="V31" i="24"/>
  <c r="AI31" i="24" s="1"/>
  <c r="AG31" i="24"/>
  <c r="AA42" i="24"/>
  <c r="AJ42" i="24" s="1"/>
  <c r="V42" i="24"/>
  <c r="AI42" i="24" s="1"/>
  <c r="AE42" i="24"/>
  <c r="AK42" i="24" s="1"/>
  <c r="U42" i="24"/>
  <c r="AH42" i="24" s="1"/>
  <c r="AG42" i="24"/>
  <c r="U19" i="24"/>
  <c r="AH19" i="24" s="1"/>
  <c r="AA19" i="24"/>
  <c r="AJ19" i="24" s="1"/>
  <c r="AE19" i="24"/>
  <c r="AK19" i="24" s="1"/>
  <c r="V19" i="24"/>
  <c r="AI19" i="24" s="1"/>
  <c r="AG19" i="24"/>
  <c r="AA46" i="24"/>
  <c r="AJ46" i="24" s="1"/>
  <c r="V46" i="24"/>
  <c r="AI46" i="24" s="1"/>
  <c r="U46" i="24"/>
  <c r="AH46" i="24" s="1"/>
  <c r="AE46" i="24"/>
  <c r="AK46" i="24" s="1"/>
  <c r="AG46" i="24"/>
  <c r="AE18" i="24"/>
  <c r="AK18" i="24" s="1"/>
  <c r="AA18" i="24"/>
  <c r="AJ18" i="24" s="1"/>
  <c r="V18" i="24"/>
  <c r="AI18" i="24" s="1"/>
  <c r="U18" i="24"/>
  <c r="AH18" i="24" s="1"/>
  <c r="AG18" i="24"/>
  <c r="AE22" i="24"/>
  <c r="AK22" i="24" s="1"/>
  <c r="AA22" i="24"/>
  <c r="AJ22" i="24" s="1"/>
  <c r="V22" i="24"/>
  <c r="AI22" i="24" s="1"/>
  <c r="U22" i="24"/>
  <c r="AH22" i="24" s="1"/>
  <c r="AG22" i="24"/>
  <c r="U40" i="24"/>
  <c r="AH40" i="24" s="1"/>
  <c r="AA40" i="24"/>
  <c r="AJ40" i="24" s="1"/>
  <c r="V40" i="24"/>
  <c r="AI40" i="24" s="1"/>
  <c r="AE40" i="24"/>
  <c r="AK40" i="24" s="1"/>
  <c r="AG40" i="24"/>
  <c r="AE29" i="24"/>
  <c r="AK29" i="24" s="1"/>
  <c r="AA29" i="24"/>
  <c r="AJ29" i="24" s="1"/>
  <c r="V29" i="24"/>
  <c r="AI29" i="24" s="1"/>
  <c r="U29" i="24"/>
  <c r="AH29" i="24" s="1"/>
  <c r="AG29" i="24"/>
  <c r="U36" i="24"/>
  <c r="AH36" i="24" s="1"/>
  <c r="AE36" i="24"/>
  <c r="AK36" i="24" s="1"/>
  <c r="AA36" i="24"/>
  <c r="AJ36" i="24" s="1"/>
  <c r="V36" i="24"/>
  <c r="AI36" i="24" s="1"/>
  <c r="AG36" i="24"/>
  <c r="U28" i="24"/>
  <c r="AH28" i="24" s="1"/>
  <c r="AE28" i="24"/>
  <c r="AK28" i="24" s="1"/>
  <c r="V28" i="24"/>
  <c r="AI28" i="24" s="1"/>
  <c r="AA28" i="24"/>
  <c r="AJ28" i="24" s="1"/>
  <c r="AG28" i="24"/>
  <c r="AE17" i="24"/>
  <c r="AK17" i="24" s="1"/>
  <c r="AA17" i="24"/>
  <c r="AJ17" i="24" s="1"/>
  <c r="V17" i="24"/>
  <c r="AI17" i="24" s="1"/>
  <c r="U17" i="24"/>
  <c r="AH17" i="24" s="1"/>
  <c r="AG17" i="24"/>
  <c r="U35" i="24"/>
  <c r="AH35" i="24" s="1"/>
  <c r="AE35" i="24"/>
  <c r="AK35" i="24" s="1"/>
  <c r="AA35" i="24"/>
  <c r="AJ35" i="24" s="1"/>
  <c r="V35" i="24"/>
  <c r="AI35" i="24" s="1"/>
  <c r="AG35" i="24"/>
  <c r="U16" i="24"/>
  <c r="AH16" i="24" s="1"/>
  <c r="AE16" i="24"/>
  <c r="AK16" i="24" s="1"/>
  <c r="AA16" i="24"/>
  <c r="AJ16" i="24" s="1"/>
  <c r="V16" i="24"/>
  <c r="AI16" i="24" s="1"/>
  <c r="AG16" i="24"/>
  <c r="AE39" i="24"/>
  <c r="AK39" i="24" s="1"/>
  <c r="U39" i="24"/>
  <c r="AH39" i="24" s="1"/>
  <c r="AA39" i="24"/>
  <c r="AJ39" i="24" s="1"/>
  <c r="V39" i="24"/>
  <c r="AI39" i="24" s="1"/>
  <c r="AG39" i="24"/>
  <c r="U15" i="24"/>
  <c r="AH15" i="24" s="1"/>
  <c r="AE15" i="24"/>
  <c r="AK15" i="24" s="1"/>
  <c r="AA15" i="24"/>
  <c r="AJ15" i="24" s="1"/>
  <c r="V15" i="24"/>
  <c r="AI15" i="24" s="1"/>
  <c r="AG15" i="24"/>
  <c r="AE25" i="24"/>
  <c r="AK25" i="24" s="1"/>
  <c r="AA25" i="24"/>
  <c r="AJ25" i="24" s="1"/>
  <c r="V25" i="24"/>
  <c r="AI25" i="24" s="1"/>
  <c r="U25" i="24"/>
  <c r="AH25" i="24" s="1"/>
  <c r="AG25" i="24"/>
  <c r="AE30" i="24"/>
  <c r="AK30" i="24" s="1"/>
  <c r="AA30" i="24"/>
  <c r="AJ30" i="24" s="1"/>
  <c r="V30" i="24"/>
  <c r="AI30" i="24" s="1"/>
  <c r="U30" i="24"/>
  <c r="AH30" i="24" s="1"/>
  <c r="AG30" i="24"/>
  <c r="AA45" i="24"/>
  <c r="AJ45" i="24" s="1"/>
  <c r="V45" i="24"/>
  <c r="AI45" i="24" s="1"/>
  <c r="U45" i="24"/>
  <c r="AH45" i="24" s="1"/>
  <c r="AE45" i="24"/>
  <c r="AK45" i="24" s="1"/>
  <c r="AG45" i="24"/>
  <c r="U11" i="24"/>
  <c r="AH11" i="24" s="1"/>
  <c r="V11" i="24"/>
  <c r="AI11" i="24" s="1"/>
  <c r="AE11" i="24"/>
  <c r="AK11" i="24" s="1"/>
  <c r="AA11" i="24"/>
  <c r="AJ11" i="24" s="1"/>
  <c r="AG11" i="24"/>
  <c r="AE44" i="24"/>
  <c r="AK44" i="24" s="1"/>
  <c r="U44" i="24"/>
  <c r="AH44" i="24" s="1"/>
  <c r="V44" i="24"/>
  <c r="AI44" i="24" s="1"/>
  <c r="AA44" i="24"/>
  <c r="AJ44" i="24" s="1"/>
  <c r="AG44" i="24"/>
  <c r="AE33" i="24"/>
  <c r="AK33" i="24" s="1"/>
  <c r="AA33" i="24"/>
  <c r="AJ33" i="24" s="1"/>
  <c r="V33" i="24"/>
  <c r="AI33" i="24" s="1"/>
  <c r="U33" i="24"/>
  <c r="AH33" i="24" s="1"/>
  <c r="AG33" i="24"/>
  <c r="U20" i="24"/>
  <c r="AH20" i="24" s="1"/>
  <c r="AE20" i="24"/>
  <c r="AK20" i="24" s="1"/>
  <c r="AA20" i="24"/>
  <c r="AJ20" i="24" s="1"/>
  <c r="V20" i="24"/>
  <c r="AI20" i="24" s="1"/>
  <c r="AG20" i="24"/>
  <c r="U32" i="24"/>
  <c r="AH32" i="24" s="1"/>
  <c r="AE32" i="24"/>
  <c r="AK32" i="24" s="1"/>
  <c r="AA32" i="24"/>
  <c r="AJ32" i="24" s="1"/>
  <c r="V32" i="24"/>
  <c r="AI32" i="24" s="1"/>
  <c r="AG32" i="24"/>
  <c r="AE21" i="24"/>
  <c r="AK21" i="24" s="1"/>
  <c r="AA21" i="24"/>
  <c r="AJ21" i="24" s="1"/>
  <c r="V21" i="24"/>
  <c r="AI21" i="24" s="1"/>
  <c r="U21" i="24"/>
  <c r="AH21" i="24" s="1"/>
  <c r="AG21" i="24"/>
  <c r="AE43" i="24"/>
  <c r="AK43" i="24" s="1"/>
  <c r="U43" i="24"/>
  <c r="AH43" i="24" s="1"/>
  <c r="V43" i="24"/>
  <c r="AI43" i="24" s="1"/>
  <c r="AA43" i="24"/>
  <c r="AJ43" i="24" s="1"/>
  <c r="AG43" i="24"/>
  <c r="AG8" i="24"/>
  <c r="V8" i="24"/>
  <c r="AE8" i="24"/>
  <c r="T47" i="24"/>
  <c r="AA8" i="24"/>
  <c r="U8" i="24"/>
  <c r="N54" i="30" l="1"/>
  <c r="T49" i="24"/>
  <c r="E32" i="18" s="1"/>
  <c r="AL43" i="24"/>
  <c r="AL32" i="24"/>
  <c r="AL11" i="24"/>
  <c r="AL15" i="24"/>
  <c r="AL17" i="24"/>
  <c r="AL40" i="24"/>
  <c r="AL19" i="24"/>
  <c r="AL27" i="24"/>
  <c r="AL14" i="24"/>
  <c r="AL41" i="24"/>
  <c r="AL20" i="24"/>
  <c r="AL45" i="24"/>
  <c r="AL39" i="24"/>
  <c r="AL28" i="24"/>
  <c r="AL22" i="24"/>
  <c r="AL42" i="24"/>
  <c r="AL13" i="24"/>
  <c r="AL9" i="24"/>
  <c r="AL34" i="24"/>
  <c r="AL33" i="24"/>
  <c r="AL30" i="24"/>
  <c r="AL16" i="24"/>
  <c r="AL36" i="24"/>
  <c r="AL18" i="24"/>
  <c r="AL31" i="24"/>
  <c r="AL24" i="24"/>
  <c r="AL10" i="24"/>
  <c r="AL23" i="24"/>
  <c r="AL21" i="24"/>
  <c r="AL44" i="24"/>
  <c r="AL25" i="24"/>
  <c r="AL35" i="24"/>
  <c r="AL29" i="24"/>
  <c r="AL46" i="24"/>
  <c r="AL12" i="24"/>
  <c r="AL37" i="24"/>
  <c r="AL38" i="24"/>
  <c r="AL26" i="24"/>
  <c r="AJ8" i="24"/>
  <c r="AJ47" i="24" s="1"/>
  <c r="G65" i="30" s="1"/>
  <c r="AA47" i="24"/>
  <c r="AL8" i="24"/>
  <c r="AG47" i="24"/>
  <c r="N65" i="30" s="1"/>
  <c r="R65" i="30" s="1"/>
  <c r="F28" i="18"/>
  <c r="F29" i="18" s="1"/>
  <c r="AK8" i="24"/>
  <c r="AK47" i="24" s="1"/>
  <c r="D65" i="30" s="1"/>
  <c r="AE47" i="24"/>
  <c r="AH8" i="24"/>
  <c r="AH47" i="24" s="1"/>
  <c r="AA65" i="30" s="1"/>
  <c r="U47" i="24"/>
  <c r="AI8" i="24"/>
  <c r="AI47" i="24" s="1"/>
  <c r="AD65" i="30" s="1"/>
  <c r="V47" i="24"/>
  <c r="AU45" i="24" l="1"/>
  <c r="AU41" i="24"/>
  <c r="J102" i="18" s="1"/>
  <c r="AU37" i="24"/>
  <c r="J98" i="18" s="1"/>
  <c r="AU33" i="24"/>
  <c r="J94" i="18" s="1"/>
  <c r="AU29" i="24"/>
  <c r="AU25" i="24"/>
  <c r="AU21" i="24"/>
  <c r="J82" i="18" s="1"/>
  <c r="AU17" i="24"/>
  <c r="J78" i="18" s="1"/>
  <c r="AU13" i="24"/>
  <c r="J74" i="18" s="1"/>
  <c r="AU9" i="24"/>
  <c r="J70" i="18" s="1"/>
  <c r="AT43" i="24"/>
  <c r="I104" i="18" s="1"/>
  <c r="AT39" i="24"/>
  <c r="I100" i="18" s="1"/>
  <c r="AT35" i="24"/>
  <c r="I96" i="18" s="1"/>
  <c r="AT31" i="24"/>
  <c r="I92" i="18" s="1"/>
  <c r="AT27" i="24"/>
  <c r="I88" i="18" s="1"/>
  <c r="AT23" i="24"/>
  <c r="I84" i="18" s="1"/>
  <c r="AT19" i="24"/>
  <c r="I80" i="18" s="1"/>
  <c r="AT15" i="24"/>
  <c r="I76" i="18" s="1"/>
  <c r="AT11" i="24"/>
  <c r="I72" i="18" s="1"/>
  <c r="AR43" i="24"/>
  <c r="G104" i="18" s="1"/>
  <c r="AR39" i="24"/>
  <c r="G100" i="18" s="1"/>
  <c r="AR35" i="24"/>
  <c r="G96" i="18" s="1"/>
  <c r="AR31" i="24"/>
  <c r="G92" i="18" s="1"/>
  <c r="AR27" i="24"/>
  <c r="G88" i="18" s="1"/>
  <c r="AR23" i="24"/>
  <c r="G84" i="18" s="1"/>
  <c r="AR19" i="24"/>
  <c r="G80" i="18" s="1"/>
  <c r="AR15" i="24"/>
  <c r="G76" i="18" s="1"/>
  <c r="AR11" i="24"/>
  <c r="G72" i="18" s="1"/>
  <c r="AQ45" i="24"/>
  <c r="AQ41" i="24"/>
  <c r="F102" i="18" s="1"/>
  <c r="AQ37" i="24"/>
  <c r="F98" i="18" s="1"/>
  <c r="AQ33" i="24"/>
  <c r="F94" i="18" s="1"/>
  <c r="AQ29" i="24"/>
  <c r="F90" i="18" s="1"/>
  <c r="AQ25" i="24"/>
  <c r="F86" i="18" s="1"/>
  <c r="AQ21" i="24"/>
  <c r="F82" i="18" s="1"/>
  <c r="AQ17" i="24"/>
  <c r="F78" i="18" s="1"/>
  <c r="AQ13" i="24"/>
  <c r="F74" i="18" s="1"/>
  <c r="AQ9" i="24"/>
  <c r="F70" i="18" s="1"/>
  <c r="AP43" i="24"/>
  <c r="E104" i="18" s="1"/>
  <c r="AP39" i="24"/>
  <c r="E100" i="18" s="1"/>
  <c r="AP35" i="24"/>
  <c r="E96" i="18" s="1"/>
  <c r="AP31" i="24"/>
  <c r="E92" i="18" s="1"/>
  <c r="AP27" i="24"/>
  <c r="E88" i="18" s="1"/>
  <c r="AP23" i="24"/>
  <c r="E84" i="18" s="1"/>
  <c r="AP19" i="24"/>
  <c r="E80" i="18" s="1"/>
  <c r="AP15" i="24"/>
  <c r="E76" i="18" s="1"/>
  <c r="AP11" i="24"/>
  <c r="E72" i="18" s="1"/>
  <c r="AO45" i="24"/>
  <c r="C106" i="18" s="1"/>
  <c r="AO41" i="24"/>
  <c r="C102" i="18" s="1"/>
  <c r="AO37" i="24"/>
  <c r="C98" i="18" s="1"/>
  <c r="AO33" i="24"/>
  <c r="C94" i="18" s="1"/>
  <c r="AO29" i="24"/>
  <c r="C90" i="18" s="1"/>
  <c r="AO25" i="24"/>
  <c r="C86" i="18" s="1"/>
  <c r="AO21" i="24"/>
  <c r="C82" i="18" s="1"/>
  <c r="AO17" i="24"/>
  <c r="C78" i="18" s="1"/>
  <c r="AO13" i="24"/>
  <c r="C74" i="18" s="1"/>
  <c r="AO9" i="24"/>
  <c r="C70" i="18" s="1"/>
  <c r="AU44" i="24"/>
  <c r="J105" i="18" s="1"/>
  <c r="AU40" i="24"/>
  <c r="J101" i="18" s="1"/>
  <c r="AU36" i="24"/>
  <c r="J97" i="18" s="1"/>
  <c r="AU32" i="24"/>
  <c r="J93" i="18" s="1"/>
  <c r="AU28" i="24"/>
  <c r="J89" i="18" s="1"/>
  <c r="AU24" i="24"/>
  <c r="J85" i="18" s="1"/>
  <c r="AU20" i="24"/>
  <c r="J81" i="18" s="1"/>
  <c r="AU16" i="24"/>
  <c r="J77" i="18" s="1"/>
  <c r="AU12" i="24"/>
  <c r="J73" i="18" s="1"/>
  <c r="AT46" i="24"/>
  <c r="I107" i="18" s="1"/>
  <c r="AT42" i="24"/>
  <c r="I103" i="18" s="1"/>
  <c r="AT38" i="24"/>
  <c r="I99" i="18" s="1"/>
  <c r="AT34" i="24"/>
  <c r="I95" i="18" s="1"/>
  <c r="AT30" i="24"/>
  <c r="I91" i="18" s="1"/>
  <c r="AT26" i="24"/>
  <c r="I87" i="18" s="1"/>
  <c r="AT22" i="24"/>
  <c r="I83" i="18" s="1"/>
  <c r="AT18" i="24"/>
  <c r="I79" i="18" s="1"/>
  <c r="AT14" i="24"/>
  <c r="I75" i="18" s="1"/>
  <c r="AT10" i="24"/>
  <c r="I71" i="18" s="1"/>
  <c r="AR46" i="24"/>
  <c r="G107" i="18" s="1"/>
  <c r="AR42" i="24"/>
  <c r="G103" i="18" s="1"/>
  <c r="AR38" i="24"/>
  <c r="G99" i="18" s="1"/>
  <c r="AR34" i="24"/>
  <c r="G95" i="18" s="1"/>
  <c r="AR30" i="24"/>
  <c r="G91" i="18" s="1"/>
  <c r="AR26" i="24"/>
  <c r="G87" i="18" s="1"/>
  <c r="AR22" i="24"/>
  <c r="G83" i="18" s="1"/>
  <c r="AR18" i="24"/>
  <c r="G79" i="18" s="1"/>
  <c r="AR14" i="24"/>
  <c r="G75" i="18" s="1"/>
  <c r="AR10" i="24"/>
  <c r="G71" i="18" s="1"/>
  <c r="AQ44" i="24"/>
  <c r="F105" i="18" s="1"/>
  <c r="AQ40" i="24"/>
  <c r="F101" i="18" s="1"/>
  <c r="AQ36" i="24"/>
  <c r="F97" i="18" s="1"/>
  <c r="AQ32" i="24"/>
  <c r="F93" i="18" s="1"/>
  <c r="AQ28" i="24"/>
  <c r="F89" i="18" s="1"/>
  <c r="AQ24" i="24"/>
  <c r="F85" i="18" s="1"/>
  <c r="AQ20" i="24"/>
  <c r="F81" i="18" s="1"/>
  <c r="AQ16" i="24"/>
  <c r="F77" i="18" s="1"/>
  <c r="AQ12" i="24"/>
  <c r="F73" i="18" s="1"/>
  <c r="AP46" i="24"/>
  <c r="E107" i="18" s="1"/>
  <c r="AP42" i="24"/>
  <c r="E103" i="18" s="1"/>
  <c r="AP38" i="24"/>
  <c r="E99" i="18" s="1"/>
  <c r="AP34" i="24"/>
  <c r="E95" i="18" s="1"/>
  <c r="AP30" i="24"/>
  <c r="E91" i="18" s="1"/>
  <c r="AP26" i="24"/>
  <c r="E87" i="18" s="1"/>
  <c r="AP22" i="24"/>
  <c r="E83" i="18" s="1"/>
  <c r="AP18" i="24"/>
  <c r="E79" i="18" s="1"/>
  <c r="AP14" i="24"/>
  <c r="E75" i="18" s="1"/>
  <c r="AP10" i="24"/>
  <c r="E71" i="18" s="1"/>
  <c r="AO44" i="24"/>
  <c r="C105" i="18" s="1"/>
  <c r="AO40" i="24"/>
  <c r="C101" i="18" s="1"/>
  <c r="AO36" i="24"/>
  <c r="C97" i="18" s="1"/>
  <c r="AO32" i="24"/>
  <c r="C93" i="18" s="1"/>
  <c r="AO28" i="24"/>
  <c r="C89" i="18" s="1"/>
  <c r="AO24" i="24"/>
  <c r="C85" i="18" s="1"/>
  <c r="AO20" i="24"/>
  <c r="C81" i="18" s="1"/>
  <c r="AO16" i="24"/>
  <c r="C77" i="18" s="1"/>
  <c r="AO12" i="24"/>
  <c r="C73" i="18" s="1"/>
  <c r="AU46" i="24"/>
  <c r="J107" i="18" s="1"/>
  <c r="AU38" i="24"/>
  <c r="J99" i="18" s="1"/>
  <c r="AU30" i="24"/>
  <c r="J91" i="18" s="1"/>
  <c r="AU22" i="24"/>
  <c r="J83" i="18" s="1"/>
  <c r="AU14" i="24"/>
  <c r="J75" i="18" s="1"/>
  <c r="AT44" i="24"/>
  <c r="I105" i="18" s="1"/>
  <c r="AT36" i="24"/>
  <c r="I97" i="18" s="1"/>
  <c r="AT28" i="24"/>
  <c r="I89" i="18" s="1"/>
  <c r="AT20" i="24"/>
  <c r="I81" i="18" s="1"/>
  <c r="AT12" i="24"/>
  <c r="I73" i="18" s="1"/>
  <c r="AR40" i="24"/>
  <c r="G101" i="18" s="1"/>
  <c r="AR32" i="24"/>
  <c r="G93" i="18" s="1"/>
  <c r="AR24" i="24"/>
  <c r="G85" i="18" s="1"/>
  <c r="AR16" i="24"/>
  <c r="G77" i="18" s="1"/>
  <c r="AQ46" i="24"/>
  <c r="F107" i="18" s="1"/>
  <c r="AQ38" i="24"/>
  <c r="F99" i="18" s="1"/>
  <c r="AQ30" i="24"/>
  <c r="F91" i="18" s="1"/>
  <c r="AQ22" i="24"/>
  <c r="F83" i="18" s="1"/>
  <c r="AQ14" i="24"/>
  <c r="F75" i="18" s="1"/>
  <c r="AP44" i="24"/>
  <c r="E105" i="18" s="1"/>
  <c r="AP36" i="24"/>
  <c r="E97" i="18" s="1"/>
  <c r="AP28" i="24"/>
  <c r="E89" i="18" s="1"/>
  <c r="AP20" i="24"/>
  <c r="E81" i="18" s="1"/>
  <c r="AP12" i="24"/>
  <c r="E73" i="18" s="1"/>
  <c r="AO42" i="24"/>
  <c r="C103" i="18" s="1"/>
  <c r="AO34" i="24"/>
  <c r="C95" i="18" s="1"/>
  <c r="AO26" i="24"/>
  <c r="C87" i="18" s="1"/>
  <c r="AO18" i="24"/>
  <c r="C79" i="18" s="1"/>
  <c r="AO10" i="24"/>
  <c r="C71" i="18" s="1"/>
  <c r="AU43" i="24"/>
  <c r="J104" i="18" s="1"/>
  <c r="AU35" i="24"/>
  <c r="J96" i="18" s="1"/>
  <c r="AU27" i="24"/>
  <c r="J88" i="18" s="1"/>
  <c r="AU19" i="24"/>
  <c r="J80" i="18" s="1"/>
  <c r="AU11" i="24"/>
  <c r="J72" i="18" s="1"/>
  <c r="AT41" i="24"/>
  <c r="I102" i="18" s="1"/>
  <c r="AT33" i="24"/>
  <c r="I94" i="18" s="1"/>
  <c r="AT25" i="24"/>
  <c r="I86" i="18" s="1"/>
  <c r="AT17" i="24"/>
  <c r="I78" i="18" s="1"/>
  <c r="AT9" i="24"/>
  <c r="I70" i="18" s="1"/>
  <c r="AR45" i="24"/>
  <c r="G106" i="18" s="1"/>
  <c r="AR37" i="24"/>
  <c r="G98" i="18" s="1"/>
  <c r="AR29" i="24"/>
  <c r="G90" i="18" s="1"/>
  <c r="AR21" i="24"/>
  <c r="G82" i="18" s="1"/>
  <c r="AR13" i="24"/>
  <c r="G74" i="18" s="1"/>
  <c r="AQ43" i="24"/>
  <c r="F104" i="18" s="1"/>
  <c r="AQ35" i="24"/>
  <c r="F96" i="18" s="1"/>
  <c r="AQ27" i="24"/>
  <c r="F88" i="18" s="1"/>
  <c r="AQ19" i="24"/>
  <c r="F80" i="18" s="1"/>
  <c r="AQ11" i="24"/>
  <c r="F72" i="18" s="1"/>
  <c r="AP41" i="24"/>
  <c r="E102" i="18" s="1"/>
  <c r="AP33" i="24"/>
  <c r="E94" i="18" s="1"/>
  <c r="AP25" i="24"/>
  <c r="E86" i="18" s="1"/>
  <c r="AP17" i="24"/>
  <c r="E78" i="18" s="1"/>
  <c r="AP9" i="24"/>
  <c r="E70" i="18" s="1"/>
  <c r="AO39" i="24"/>
  <c r="C100" i="18" s="1"/>
  <c r="AO31" i="24"/>
  <c r="C92" i="18" s="1"/>
  <c r="AO23" i="24"/>
  <c r="C84" i="18" s="1"/>
  <c r="AO15" i="24"/>
  <c r="C76" i="18" s="1"/>
  <c r="AU42" i="24"/>
  <c r="J103" i="18" s="1"/>
  <c r="AU26" i="24"/>
  <c r="J87" i="18" s="1"/>
  <c r="AU10" i="24"/>
  <c r="J71" i="18" s="1"/>
  <c r="AT32" i="24"/>
  <c r="I93" i="18" s="1"/>
  <c r="AT16" i="24"/>
  <c r="I77" i="18" s="1"/>
  <c r="AR44" i="24"/>
  <c r="G105" i="18" s="1"/>
  <c r="AR28" i="24"/>
  <c r="G89" i="18" s="1"/>
  <c r="AR12" i="24"/>
  <c r="G73" i="18" s="1"/>
  <c r="AQ34" i="24"/>
  <c r="F95" i="18" s="1"/>
  <c r="AQ18" i="24"/>
  <c r="F79" i="18" s="1"/>
  <c r="AP40" i="24"/>
  <c r="E101" i="18" s="1"/>
  <c r="AP24" i="24"/>
  <c r="E85" i="18" s="1"/>
  <c r="AO46" i="24"/>
  <c r="C107" i="18" s="1"/>
  <c r="AO30" i="24"/>
  <c r="C91" i="18" s="1"/>
  <c r="AO14" i="24"/>
  <c r="C75" i="18" s="1"/>
  <c r="AU39" i="24"/>
  <c r="J100" i="18" s="1"/>
  <c r="AU23" i="24"/>
  <c r="J84" i="18" s="1"/>
  <c r="AT45" i="24"/>
  <c r="I106" i="18" s="1"/>
  <c r="AT29" i="24"/>
  <c r="I90" i="18" s="1"/>
  <c r="AT13" i="24"/>
  <c r="I74" i="18" s="1"/>
  <c r="AR41" i="24"/>
  <c r="G102" i="18" s="1"/>
  <c r="AR25" i="24"/>
  <c r="G86" i="18" s="1"/>
  <c r="AR9" i="24"/>
  <c r="G70" i="18" s="1"/>
  <c r="AQ31" i="24"/>
  <c r="F92" i="18" s="1"/>
  <c r="AQ15" i="24"/>
  <c r="F76" i="18" s="1"/>
  <c r="AP37" i="24"/>
  <c r="E98" i="18" s="1"/>
  <c r="AP21" i="24"/>
  <c r="E82" i="18" s="1"/>
  <c r="AO43" i="24"/>
  <c r="C104" i="18" s="1"/>
  <c r="AO27" i="24"/>
  <c r="C88" i="18" s="1"/>
  <c r="AO11" i="24"/>
  <c r="C72" i="18" s="1"/>
  <c r="AU34" i="24"/>
  <c r="J95" i="18" s="1"/>
  <c r="AT40" i="24"/>
  <c r="I101" i="18" s="1"/>
  <c r="AR20" i="24"/>
  <c r="G81" i="18" s="1"/>
  <c r="AQ26" i="24"/>
  <c r="F87" i="18" s="1"/>
  <c r="AP32" i="24"/>
  <c r="E93" i="18" s="1"/>
  <c r="AO38" i="24"/>
  <c r="C99" i="18" s="1"/>
  <c r="AU31" i="24"/>
  <c r="J92" i="18" s="1"/>
  <c r="AT37" i="24"/>
  <c r="I98" i="18" s="1"/>
  <c r="AR17" i="24"/>
  <c r="G78" i="18" s="1"/>
  <c r="AQ23" i="24"/>
  <c r="F84" i="18" s="1"/>
  <c r="AP29" i="24"/>
  <c r="E90" i="18" s="1"/>
  <c r="AO35" i="24"/>
  <c r="C96" i="18" s="1"/>
  <c r="AU18" i="24"/>
  <c r="J79" i="18" s="1"/>
  <c r="AT24" i="24"/>
  <c r="I85" i="18" s="1"/>
  <c r="AR36" i="24"/>
  <c r="G97" i="18" s="1"/>
  <c r="AQ42" i="24"/>
  <c r="F103" i="18" s="1"/>
  <c r="AQ10" i="24"/>
  <c r="F71" i="18" s="1"/>
  <c r="AP16" i="24"/>
  <c r="E77" i="18" s="1"/>
  <c r="AO22" i="24"/>
  <c r="C83" i="18" s="1"/>
  <c r="AU15" i="24"/>
  <c r="J76" i="18" s="1"/>
  <c r="AQ39" i="24"/>
  <c r="F100" i="18" s="1"/>
  <c r="AT21" i="24"/>
  <c r="I82" i="18" s="1"/>
  <c r="AP45" i="24"/>
  <c r="E106" i="18" s="1"/>
  <c r="AP13" i="24"/>
  <c r="E74" i="18" s="1"/>
  <c r="AR33" i="24"/>
  <c r="G94" i="18" s="1"/>
  <c r="AO19" i="24"/>
  <c r="C80" i="18" s="1"/>
  <c r="G28" i="18"/>
  <c r="G29" i="18" s="1"/>
  <c r="AA54" i="30"/>
  <c r="H28" i="18"/>
  <c r="H29" i="18" s="1"/>
  <c r="AD54" i="30"/>
  <c r="J28" i="18"/>
  <c r="J29" i="18" s="1"/>
  <c r="D54" i="30"/>
  <c r="I28" i="18"/>
  <c r="I29" i="18" s="1"/>
  <c r="G54" i="30"/>
  <c r="F106" i="18"/>
  <c r="J86" i="18"/>
  <c r="AQ8" i="24"/>
  <c r="AT8" i="24"/>
  <c r="AP8" i="24"/>
  <c r="AO8" i="24"/>
  <c r="C69" i="18" s="1"/>
  <c r="AU8" i="24"/>
  <c r="J106" i="18"/>
  <c r="AR8" i="24"/>
  <c r="J90" i="18"/>
  <c r="AS45" i="24" l="1"/>
  <c r="H106" i="18" s="1"/>
  <c r="AS41" i="24"/>
  <c r="H102" i="18" s="1"/>
  <c r="AS37" i="24"/>
  <c r="H98" i="18" s="1"/>
  <c r="AS33" i="24"/>
  <c r="H94" i="18" s="1"/>
  <c r="AS29" i="24"/>
  <c r="H90" i="18" s="1"/>
  <c r="AS25" i="24"/>
  <c r="H86" i="18" s="1"/>
  <c r="AS21" i="24"/>
  <c r="H82" i="18" s="1"/>
  <c r="AS17" i="24"/>
  <c r="H78" i="18" s="1"/>
  <c r="AS13" i="24"/>
  <c r="H74" i="18" s="1"/>
  <c r="AS9" i="24"/>
  <c r="H70" i="18" s="1"/>
  <c r="AS44" i="24"/>
  <c r="H105" i="18" s="1"/>
  <c r="AS40" i="24"/>
  <c r="H101" i="18" s="1"/>
  <c r="AS36" i="24"/>
  <c r="H97" i="18" s="1"/>
  <c r="AS32" i="24"/>
  <c r="H93" i="18" s="1"/>
  <c r="AS28" i="24"/>
  <c r="H89" i="18" s="1"/>
  <c r="AS24" i="24"/>
  <c r="H85" i="18" s="1"/>
  <c r="AS20" i="24"/>
  <c r="H81" i="18" s="1"/>
  <c r="AS16" i="24"/>
  <c r="H77" i="18" s="1"/>
  <c r="AS12" i="24"/>
  <c r="H73" i="18" s="1"/>
  <c r="AS42" i="24"/>
  <c r="H103" i="18" s="1"/>
  <c r="AS34" i="24"/>
  <c r="H95" i="18" s="1"/>
  <c r="AS26" i="24"/>
  <c r="H87" i="18" s="1"/>
  <c r="AS18" i="24"/>
  <c r="H79" i="18" s="1"/>
  <c r="AS10" i="24"/>
  <c r="H71" i="18" s="1"/>
  <c r="AS39" i="24"/>
  <c r="H100" i="18" s="1"/>
  <c r="AS31" i="24"/>
  <c r="H92" i="18" s="1"/>
  <c r="AS23" i="24"/>
  <c r="H84" i="18" s="1"/>
  <c r="AS15" i="24"/>
  <c r="H76" i="18" s="1"/>
  <c r="AS38" i="24"/>
  <c r="H99" i="18" s="1"/>
  <c r="AS22" i="24"/>
  <c r="H83" i="18" s="1"/>
  <c r="AS35" i="24"/>
  <c r="H96" i="18" s="1"/>
  <c r="AS19" i="24"/>
  <c r="H80" i="18" s="1"/>
  <c r="AS46" i="24"/>
  <c r="H107" i="18" s="1"/>
  <c r="AS14" i="24"/>
  <c r="H75" i="18" s="1"/>
  <c r="AS43" i="24"/>
  <c r="H104" i="18" s="1"/>
  <c r="AS11" i="24"/>
  <c r="H72" i="18" s="1"/>
  <c r="AS30" i="24"/>
  <c r="H91" i="18" s="1"/>
  <c r="AS27" i="24"/>
  <c r="H88" i="18" s="1"/>
  <c r="AU47" i="24"/>
  <c r="J108" i="18" s="1"/>
  <c r="J69" i="18"/>
  <c r="AQ47" i="24"/>
  <c r="F108" i="18" s="1"/>
  <c r="F69" i="18"/>
  <c r="AR47" i="24"/>
  <c r="G108" i="18" s="1"/>
  <c r="G69" i="18"/>
  <c r="I69" i="18"/>
  <c r="AT47" i="24"/>
  <c r="I108" i="18" s="1"/>
  <c r="AP47" i="24"/>
  <c r="E108" i="18" s="1"/>
  <c r="AS8" i="24"/>
  <c r="H69" i="18" s="1"/>
  <c r="E69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N8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>赤枠の範囲をコピーして、入力シートの与件データ欄に「値貼り付け」を行ってください</t>
        </r>
      </text>
    </comment>
  </commentList>
</comments>
</file>

<file path=xl/sharedStrings.xml><?xml version="1.0" encoding="utf-8"?>
<sst xmlns="http://schemas.openxmlformats.org/spreadsheetml/2006/main" count="2309" uniqueCount="443">
  <si>
    <t>鉱業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</si>
  <si>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</si>
  <si>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</si>
  <si>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</si>
  <si>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</si>
  <si>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</si>
  <si>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</si>
  <si>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</si>
  <si>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</si>
  <si>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その他の製造工業製品</t>
  </si>
  <si>
    <t>建設</t>
  </si>
  <si>
    <t>電力・ガス・熱供給</t>
  </si>
  <si>
    <t>金融・保険</t>
  </si>
  <si>
    <t>不動産</t>
  </si>
  <si>
    <t>公務</t>
  </si>
  <si>
    <t>教育・研究</t>
  </si>
  <si>
    <t>対事業所サービス</t>
  </si>
  <si>
    <t>事務用品</t>
  </si>
  <si>
    <t>分類不明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</si>
  <si>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</si>
  <si>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</si>
  <si>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</si>
  <si>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</si>
  <si>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</si>
  <si>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</si>
  <si>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</si>
  <si>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</si>
  <si>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</si>
  <si>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</si>
  <si>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</si>
  <si>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</si>
  <si>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</si>
  <si>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</si>
  <si>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</si>
  <si>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</si>
  <si>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</si>
  <si>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</si>
  <si>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合計</t>
    <rPh sb="0" eb="2">
      <t>ゴウケイ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</si>
  <si>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</si>
  <si>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</si>
  <si>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熊本市</t>
    <rPh sb="0" eb="2">
      <t>クマモト</t>
    </rPh>
    <rPh sb="2" eb="3">
      <t>シ</t>
    </rPh>
    <phoneticPr fontId="3"/>
  </si>
  <si>
    <t>九州</t>
    <rPh sb="0" eb="2">
      <t>キュウシュウ</t>
    </rPh>
    <phoneticPr fontId="3"/>
  </si>
  <si>
    <t>運賃マージン</t>
    <rPh sb="0" eb="2">
      <t>ウンチン</t>
    </rPh>
    <phoneticPr fontId="3"/>
  </si>
  <si>
    <t>自給率</t>
    <rPh sb="0" eb="3">
      <t>ジキュウリツ</t>
    </rPh>
    <phoneticPr fontId="3"/>
  </si>
  <si>
    <t>01</t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</si>
  <si>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</si>
  <si>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雇用者所得率</t>
    <rPh sb="0" eb="3">
      <t>コヨウシャ</t>
    </rPh>
    <rPh sb="3" eb="6">
      <t>ショトクリツ</t>
    </rPh>
    <phoneticPr fontId="4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</si>
  <si>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4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</si>
  <si>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</si>
  <si>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</si>
  <si>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波及効果倍率→</t>
    <rPh sb="0" eb="4">
      <t>ハキュウコウカ</t>
    </rPh>
    <rPh sb="4" eb="6">
      <t>バイリツ</t>
    </rPh>
    <phoneticPr fontId="3"/>
  </si>
  <si>
    <t>就業係数</t>
    <rPh sb="0" eb="2">
      <t>シュウギョウ</t>
    </rPh>
    <rPh sb="2" eb="4">
      <t>ケイスウ</t>
    </rPh>
    <phoneticPr fontId="4"/>
  </si>
  <si>
    <t>雇用係数</t>
    <rPh sb="0" eb="2">
      <t>コヨウ</t>
    </rPh>
    <rPh sb="2" eb="4">
      <t>ケイスウ</t>
    </rPh>
    <phoneticPr fontId="4"/>
  </si>
  <si>
    <t>輸送機械</t>
  </si>
  <si>
    <t>生産誘発額</t>
    <rPh sb="0" eb="2">
      <t>セイサン</t>
    </rPh>
    <rPh sb="2" eb="5">
      <t>ユウハツガク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</si>
  <si>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</si>
  <si>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</si>
  <si>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</si>
  <si>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与件データ</t>
    <rPh sb="0" eb="2">
      <t>ヨケン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</si>
  <si>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</si>
  <si>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</si>
  <si>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運賃マージン</t>
    <rPh sb="1" eb="2">
      <t>チン</t>
    </rPh>
    <phoneticPr fontId="3"/>
  </si>
  <si>
    <t>波及効果の倍率</t>
    <rPh sb="0" eb="4">
      <t>ハキュウコウカ</t>
    </rPh>
    <rPh sb="5" eb="7">
      <t>バイリツ</t>
    </rPh>
    <phoneticPr fontId="3"/>
  </si>
  <si>
    <t>計算シート</t>
    <rPh sb="0" eb="2">
      <t>ケイサン</t>
    </rPh>
    <phoneticPr fontId="3"/>
  </si>
  <si>
    <t>産業部門</t>
    <rPh sb="0" eb="2">
      <t>サンギョウ</t>
    </rPh>
    <rPh sb="2" eb="4">
      <t>ブモン</t>
    </rPh>
    <phoneticPr fontId="3"/>
  </si>
  <si>
    <t>第２次
県内需要額</t>
    <rPh sb="0" eb="1">
      <t>ダイ</t>
    </rPh>
    <rPh sb="2" eb="3">
      <t>ジ</t>
    </rPh>
    <rPh sb="4" eb="6">
      <t>ケンナイ</t>
    </rPh>
    <rPh sb="6" eb="9">
      <t>ジュヨウガク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</si>
  <si>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</si>
  <si>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</si>
  <si>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</si>
  <si>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マージン計</t>
    <rPh sb="4" eb="5">
      <t>ケイ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</si>
  <si>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</si>
  <si>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5">
      <t>ハキュウ</t>
    </rPh>
    <rPh sb="5" eb="7">
      <t>コウカ</t>
    </rPh>
    <rPh sb="7" eb="9">
      <t>カンケイ</t>
    </rPh>
    <phoneticPr fontId="3"/>
  </si>
  <si>
    <t>１．観光客数のみ把握している場合</t>
    <rPh sb="2" eb="5">
      <t>カンコウキャク</t>
    </rPh>
    <rPh sb="5" eb="6">
      <t>スウ</t>
    </rPh>
    <rPh sb="8" eb="10">
      <t>ハアク</t>
    </rPh>
    <rPh sb="14" eb="16">
      <t>バアイ</t>
    </rPh>
    <phoneticPr fontId="3"/>
  </si>
  <si>
    <t>観光客数</t>
    <rPh sb="0" eb="3">
      <t>カンコウキャク</t>
    </rPh>
    <rPh sb="3" eb="4">
      <t>スウ</t>
    </rPh>
    <phoneticPr fontId="3"/>
  </si>
  <si>
    <t>日帰り客</t>
    <rPh sb="0" eb="2">
      <t>ヒガエ</t>
    </rPh>
    <rPh sb="3" eb="4">
      <t>キャク</t>
    </rPh>
    <phoneticPr fontId="3"/>
  </si>
  <si>
    <t>宿泊客</t>
    <rPh sb="0" eb="3">
      <t>シュクハクキャク</t>
    </rPh>
    <phoneticPr fontId="3"/>
  </si>
  <si>
    <t>観光消費総額</t>
    <rPh sb="0" eb="2">
      <t>カンコウ</t>
    </rPh>
    <rPh sb="2" eb="4">
      <t>ショウヒ</t>
    </rPh>
    <rPh sb="4" eb="6">
      <t>ソウガク</t>
    </rPh>
    <phoneticPr fontId="3"/>
  </si>
  <si>
    <t>交通費</t>
    <rPh sb="0" eb="3">
      <t>コウツウヒ</t>
    </rPh>
    <phoneticPr fontId="3"/>
  </si>
  <si>
    <t>宿泊費</t>
    <rPh sb="0" eb="2">
      <t>シュクハク</t>
    </rPh>
    <rPh sb="2" eb="3">
      <t>ヒ</t>
    </rPh>
    <phoneticPr fontId="3"/>
  </si>
  <si>
    <t>飲食費</t>
    <rPh sb="0" eb="3">
      <t>インショクヒ</t>
    </rPh>
    <phoneticPr fontId="3"/>
  </si>
  <si>
    <t>その他</t>
    <rPh sb="2" eb="3">
      <t>タ</t>
    </rPh>
    <phoneticPr fontId="3"/>
  </si>
  <si>
    <t>①観光客数按分データ</t>
    <rPh sb="1" eb="4">
      <t>カンコウキャク</t>
    </rPh>
    <rPh sb="4" eb="5">
      <t>スウ</t>
    </rPh>
    <rPh sb="5" eb="7">
      <t>アンブン</t>
    </rPh>
    <phoneticPr fontId="3"/>
  </si>
  <si>
    <t>宿泊費</t>
    <rPh sb="0" eb="3">
      <t>シュクハクヒ</t>
    </rPh>
    <phoneticPr fontId="3"/>
  </si>
  <si>
    <t>観光消費額</t>
    <rPh sb="0" eb="2">
      <t>カンコウ</t>
    </rPh>
    <rPh sb="2" eb="5">
      <t>ショウヒガク</t>
    </rPh>
    <phoneticPr fontId="3"/>
  </si>
  <si>
    <r>
      <rPr>
        <b/>
        <sz val="11"/>
        <color indexed="10"/>
        <rFont val="ＭＳ Ｐゴシック"/>
        <family val="3"/>
        <charset val="128"/>
      </rPr>
      <t>１</t>
    </r>
    <r>
      <rPr>
        <b/>
        <sz val="11"/>
        <color indexed="8"/>
        <rFont val="ＭＳ Ｐゴシック"/>
        <family val="3"/>
        <charset val="128"/>
      </rPr>
      <t>．観光客数のみ把握している場合</t>
    </r>
    <rPh sb="2" eb="5">
      <t>カンコウキャク</t>
    </rPh>
    <rPh sb="5" eb="6">
      <t>スウ</t>
    </rPh>
    <rPh sb="8" eb="10">
      <t>ハアク</t>
    </rPh>
    <rPh sb="14" eb="16">
      <t>バアイ</t>
    </rPh>
    <phoneticPr fontId="3"/>
  </si>
  <si>
    <r>
      <rPr>
        <b/>
        <sz val="11"/>
        <color indexed="10"/>
        <rFont val="ＭＳ Ｐゴシック"/>
        <family val="3"/>
        <charset val="128"/>
      </rPr>
      <t>３</t>
    </r>
    <r>
      <rPr>
        <b/>
        <sz val="11"/>
        <color indexed="8"/>
        <rFont val="ＭＳ Ｐゴシック"/>
        <family val="3"/>
        <charset val="128"/>
      </rPr>
      <t>．観光消費総額を把握している場合</t>
    </r>
    <rPh sb="2" eb="4">
      <t>カンコウ</t>
    </rPh>
    <rPh sb="4" eb="6">
      <t>ショウヒ</t>
    </rPh>
    <rPh sb="6" eb="8">
      <t>ソウガク</t>
    </rPh>
    <rPh sb="9" eb="11">
      <t>ハアク</t>
    </rPh>
    <rPh sb="15" eb="17">
      <t>バアイ</t>
    </rPh>
    <phoneticPr fontId="3"/>
  </si>
  <si>
    <r>
      <rPr>
        <b/>
        <sz val="11"/>
        <color indexed="10"/>
        <rFont val="ＭＳ Ｐゴシック"/>
        <family val="3"/>
        <charset val="128"/>
      </rPr>
      <t>５</t>
    </r>
    <r>
      <rPr>
        <b/>
        <sz val="11"/>
        <color indexed="8"/>
        <rFont val="ＭＳ Ｐゴシック"/>
        <family val="3"/>
        <charset val="128"/>
      </rPr>
      <t>．費目別の観光消費額を把握している場合</t>
    </r>
    <rPh sb="2" eb="5">
      <t>ヒモクベツ</t>
    </rPh>
    <rPh sb="6" eb="8">
      <t>カンコウ</t>
    </rPh>
    <rPh sb="8" eb="11">
      <t>ショウヒガク</t>
    </rPh>
    <rPh sb="12" eb="14">
      <t>ハアク</t>
    </rPh>
    <rPh sb="18" eb="20">
      <t>バアイ</t>
    </rPh>
    <phoneticPr fontId="3"/>
  </si>
  <si>
    <t>飲食料品</t>
  </si>
  <si>
    <t>電子部品</t>
  </si>
  <si>
    <t>廃棄物処理</t>
  </si>
  <si>
    <t>運輸・郵便</t>
    <rPh sb="3" eb="5">
      <t>ユウビン</t>
    </rPh>
    <phoneticPr fontId="3"/>
  </si>
  <si>
    <t>情報通信</t>
  </si>
  <si>
    <t>宿泊業</t>
  </si>
  <si>
    <t>飲食サービス</t>
  </si>
  <si>
    <t>39</t>
  </si>
  <si>
    <t>消費転換係数</t>
    <rPh sb="0" eb="2">
      <t>ショウヒ</t>
    </rPh>
    <rPh sb="2" eb="4">
      <t>テンカン</t>
    </rPh>
    <rPh sb="4" eb="6">
      <t>ケイスウ</t>
    </rPh>
    <phoneticPr fontId="4"/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</si>
  <si>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</si>
  <si>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</si>
  <si>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消費支出</t>
    <rPh sb="0" eb="2">
      <t>ショウヒ</t>
    </rPh>
    <rPh sb="2" eb="4">
      <t>シシュツ</t>
    </rPh>
    <phoneticPr fontId="3"/>
  </si>
  <si>
    <t>実収入</t>
    <rPh sb="0" eb="1">
      <t>ジツ</t>
    </rPh>
    <rPh sb="1" eb="3">
      <t>シュウニュウ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</si>
  <si>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</si>
  <si>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このシートでは、詳細なデータが得られず、観光客数や観光消費総額などしか把握できない場合でも、与件データを作成することができます。</t>
    <rPh sb="8" eb="10">
      <t>ショウサイ</t>
    </rPh>
    <rPh sb="20" eb="23">
      <t>カンコウキャク</t>
    </rPh>
    <rPh sb="23" eb="24">
      <t>スウ</t>
    </rPh>
    <rPh sb="25" eb="27">
      <t>カンコウ</t>
    </rPh>
    <rPh sb="27" eb="29">
      <t>ショウヒ</t>
    </rPh>
    <rPh sb="29" eb="31">
      <t>ソウガク</t>
    </rPh>
    <rPh sb="35" eb="37">
      <t>ハアク</t>
    </rPh>
    <rPh sb="41" eb="43">
      <t>バアイ</t>
    </rPh>
    <rPh sb="46" eb="48">
      <t>ヨケン</t>
    </rPh>
    <rPh sb="52" eb="54">
      <t>サクセイ</t>
    </rPh>
    <phoneticPr fontId="3"/>
  </si>
  <si>
    <t>　※　イベントにかかる経費等の需要増加額（直接費の県内需要増分）は、別途与件データとして加算する必要があります。</t>
    <rPh sb="11" eb="13">
      <t>ケイヒ</t>
    </rPh>
    <rPh sb="13" eb="14">
      <t>トウ</t>
    </rPh>
    <rPh sb="15" eb="17">
      <t>ジュヨウ</t>
    </rPh>
    <rPh sb="17" eb="20">
      <t>ゾウカガク</t>
    </rPh>
    <rPh sb="21" eb="23">
      <t>チョクセツ</t>
    </rPh>
    <rPh sb="23" eb="24">
      <t>ヒ</t>
    </rPh>
    <rPh sb="25" eb="27">
      <t>ケンナイ</t>
    </rPh>
    <rPh sb="27" eb="29">
      <t>ジュヨウ</t>
    </rPh>
    <rPh sb="29" eb="31">
      <t>ゾウブン</t>
    </rPh>
    <rPh sb="31" eb="32">
      <t>キュウブン</t>
    </rPh>
    <phoneticPr fontId="3"/>
  </si>
  <si>
    <t>計</t>
    <rPh sb="0" eb="1">
      <t>ケイ</t>
    </rPh>
    <phoneticPr fontId="3"/>
  </si>
  <si>
    <t>41</t>
  </si>
  <si>
    <t>46</t>
  </si>
  <si>
    <t>47</t>
  </si>
  <si>
    <t>48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</si>
  <si>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</si>
  <si>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</si>
  <si>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</si>
  <si>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</si>
  <si>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</si>
  <si>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</si>
  <si>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</si>
  <si>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</si>
  <si>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</si>
  <si>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</si>
  <si>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</si>
  <si>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</si>
  <si>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運輸・郵便</t>
    <rPh sb="3" eb="5">
      <t>ユウビン</t>
    </rPh>
    <phoneticPr fontId="2"/>
  </si>
  <si>
    <t>医療・福祉</t>
    <rPh sb="3" eb="5">
      <t>フクシ</t>
    </rPh>
    <phoneticPr fontId="2"/>
  </si>
  <si>
    <t>　　　　　　　　　　　　　　型逆行列</t>
    <rPh sb="14" eb="15">
      <t>ガタ</t>
    </rPh>
    <rPh sb="15" eb="18">
      <t>ギャクギョウレツ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</si>
  <si>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</si>
  <si>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 xml:space="preserve">商業マージン </t>
    <rPh sb="0" eb="2">
      <t>ショウギョウ</t>
    </rPh>
    <phoneticPr fontId="3"/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</si>
  <si>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</si>
  <si>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第１次
県内需要額
（運輸分離）</t>
    <rPh sb="0" eb="1">
      <t>ダイ</t>
    </rPh>
    <rPh sb="2" eb="3">
      <t>ジ</t>
    </rPh>
    <rPh sb="4" eb="6">
      <t>ケンナイ</t>
    </rPh>
    <rPh sb="6" eb="8">
      <t>ジュヨウ</t>
    </rPh>
    <rPh sb="8" eb="9">
      <t>ガク</t>
    </rPh>
    <rPh sb="11" eb="13">
      <t>ウンユ</t>
    </rPh>
    <rPh sb="13" eb="15">
      <t>ブンリ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</si>
  <si>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</si>
  <si>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</si>
  <si>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</si>
  <si>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</si>
  <si>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</si>
  <si>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</si>
  <si>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倍</t>
    <rPh sb="0" eb="1">
      <t>バイ</t>
    </rPh>
    <phoneticPr fontId="3"/>
  </si>
  <si>
    <t>（百万円）</t>
    <rPh sb="1" eb="2">
      <t>ヒャク</t>
    </rPh>
    <rPh sb="2" eb="4">
      <t>マンエン</t>
    </rPh>
    <phoneticPr fontId="3"/>
  </si>
  <si>
    <t>（百万円）</t>
    <rPh sb="1" eb="4">
      <t>ヒャクマンエン</t>
    </rPh>
    <phoneticPr fontId="3"/>
  </si>
  <si>
    <t>（人）</t>
    <rPh sb="1" eb="2">
      <t>ニン</t>
    </rPh>
    <phoneticPr fontId="3"/>
  </si>
  <si>
    <t>（百万円）</t>
    <rPh sb="1" eb="3">
      <t>ヒャクマン</t>
    </rPh>
    <rPh sb="3" eb="4">
      <t>エン</t>
    </rPh>
    <phoneticPr fontId="3"/>
  </si>
  <si>
    <t>（円）</t>
    <rPh sb="1" eb="2">
      <t>エン</t>
    </rPh>
    <phoneticPr fontId="3"/>
  </si>
  <si>
    <t>（千円）</t>
    <rPh sb="1" eb="3">
      <t>センエン</t>
    </rPh>
    <phoneticPr fontId="3"/>
  </si>
  <si>
    <t>（円）</t>
    <rPh sb="1" eb="2">
      <t>エン</t>
    </rPh>
    <phoneticPr fontId="3"/>
  </si>
  <si>
    <t>（百万円）</t>
    <rPh sb="1" eb="4">
      <t>ヒャクマンエン</t>
    </rPh>
    <phoneticPr fontId="3"/>
  </si>
  <si>
    <t>石油・石炭製品</t>
    <rPh sb="0" eb="2">
      <t>セキユ</t>
    </rPh>
    <rPh sb="3" eb="5">
      <t>セキタン</t>
    </rPh>
    <rPh sb="5" eb="7">
      <t>セイヒン</t>
    </rPh>
    <phoneticPr fontId="3"/>
  </si>
  <si>
    <t>対事業所サービス</t>
    <rPh sb="0" eb="1">
      <t>タイ</t>
    </rPh>
    <rPh sb="1" eb="4">
      <t>ジギョウショ</t>
    </rPh>
    <phoneticPr fontId="3"/>
  </si>
  <si>
    <t>(百万円）</t>
    <rPh sb="1" eb="2">
      <t>ヒャク</t>
    </rPh>
    <rPh sb="2" eb="4">
      <t>マンエン</t>
    </rPh>
    <phoneticPr fontId="3"/>
  </si>
  <si>
    <t>（百万円）</t>
    <rPh sb="1" eb="4">
      <t>ヒャクマンエン</t>
    </rPh>
    <phoneticPr fontId="3"/>
  </si>
  <si>
    <t xml:space="preserve">「①観光客数按分データ」により、
   </t>
    <rPh sb="2" eb="5">
      <t>カンコウキャク</t>
    </rPh>
    <rPh sb="5" eb="6">
      <t>スウ</t>
    </rPh>
    <rPh sb="6" eb="8">
      <t>アンブン</t>
    </rPh>
    <phoneticPr fontId="3"/>
  </si>
  <si>
    <t>部門別構成比率</t>
    <rPh sb="0" eb="2">
      <t>ブモン</t>
    </rPh>
    <rPh sb="2" eb="3">
      <t>ベツ</t>
    </rPh>
    <rPh sb="3" eb="5">
      <t>コウセイ</t>
    </rPh>
    <rPh sb="6" eb="7">
      <t>リツ</t>
    </rPh>
    <phoneticPr fontId="2"/>
  </si>
  <si>
    <t>全体構成比率</t>
    <rPh sb="0" eb="1">
      <t>ゼン</t>
    </rPh>
    <rPh sb="1" eb="2">
      <t>タイ</t>
    </rPh>
    <rPh sb="2" eb="4">
      <t>コウセイ</t>
    </rPh>
    <rPh sb="5" eb="6">
      <t>リツ</t>
    </rPh>
    <phoneticPr fontId="2"/>
  </si>
  <si>
    <r>
      <rPr>
        <b/>
        <sz val="11"/>
        <color indexed="10"/>
        <rFont val="ＭＳ Ｐゴシック"/>
        <family val="3"/>
        <charset val="128"/>
      </rPr>
      <t>４</t>
    </r>
    <r>
      <rPr>
        <b/>
        <sz val="11"/>
        <color indexed="8"/>
        <rFont val="ＭＳ Ｐゴシック"/>
        <family val="3"/>
        <charset val="128"/>
      </rPr>
      <t>．宿泊、日帰り別の観光消費額を把握している場合</t>
    </r>
    <rPh sb="5" eb="7">
      <t>ヒガエ</t>
    </rPh>
    <rPh sb="8" eb="9">
      <t>ベツ</t>
    </rPh>
    <rPh sb="10" eb="12">
      <t>カンコウ</t>
    </rPh>
    <rPh sb="12" eb="15">
      <t>ショウヒガク</t>
    </rPh>
    <rPh sb="16" eb="18">
      <t>ハアク</t>
    </rPh>
    <rPh sb="22" eb="24">
      <t>バアイ</t>
    </rPh>
    <phoneticPr fontId="3"/>
  </si>
  <si>
    <t xml:space="preserve">         より精度の高い分析を行いたい場合は、詳細にデータを把握して、直接、入力シートに入力してください。</t>
    <rPh sb="27" eb="29">
      <t>ショウサイ</t>
    </rPh>
    <phoneticPr fontId="3"/>
  </si>
  <si>
    <t>注２ ： 県内観光客の日常生活において消費される飲食費は与件データから除外する必要がありますが、</t>
    <rPh sb="28" eb="30">
      <t>ヨケン</t>
    </rPh>
    <rPh sb="35" eb="37">
      <t>ジョガイ</t>
    </rPh>
    <rPh sb="39" eb="41">
      <t>ヒツヨウ</t>
    </rPh>
    <phoneticPr fontId="3"/>
  </si>
  <si>
    <t>調整後
自給率</t>
    <rPh sb="0" eb="2">
      <t>チョウセイ</t>
    </rPh>
    <rPh sb="2" eb="3">
      <t>ゴ</t>
    </rPh>
    <rPh sb="4" eb="7">
      <t>ジキュウリツ</t>
    </rPh>
    <phoneticPr fontId="3"/>
  </si>
  <si>
    <t>第２次
需要額</t>
    <rPh sb="0" eb="1">
      <t>ダイ</t>
    </rPh>
    <rPh sb="2" eb="3">
      <t>ジ</t>
    </rPh>
    <rPh sb="4" eb="7">
      <t>ジュヨウガク</t>
    </rPh>
    <phoneticPr fontId="3"/>
  </si>
  <si>
    <t>商業
マージン率</t>
    <rPh sb="0" eb="2">
      <t>ショウギョウ</t>
    </rPh>
    <rPh sb="7" eb="8">
      <t>リツ</t>
    </rPh>
    <phoneticPr fontId="3"/>
  </si>
  <si>
    <t>運賃
マージン率</t>
    <rPh sb="0" eb="2">
      <t>ウンチン</t>
    </rPh>
    <rPh sb="7" eb="8">
      <t>リツ</t>
    </rPh>
    <phoneticPr fontId="3"/>
  </si>
  <si>
    <r>
      <rPr>
        <b/>
        <sz val="11"/>
        <color indexed="10"/>
        <rFont val="ＭＳ Ｐゴシック"/>
        <family val="3"/>
        <charset val="128"/>
      </rPr>
      <t>６</t>
    </r>
    <r>
      <rPr>
        <b/>
        <sz val="11"/>
        <color indexed="8"/>
        <rFont val="ＭＳ Ｐゴシック"/>
        <family val="3"/>
        <charset val="128"/>
      </rPr>
      <t>．宿泊、日帰り別の費目別観光消費額を把握している場合</t>
    </r>
    <rPh sb="5" eb="7">
      <t>ヒガエ</t>
    </rPh>
    <rPh sb="8" eb="9">
      <t>ベツ</t>
    </rPh>
    <rPh sb="10" eb="13">
      <t>ヒモクベツ</t>
    </rPh>
    <rPh sb="13" eb="15">
      <t>カンコウ</t>
    </rPh>
    <rPh sb="15" eb="18">
      <t>ショウヒガク</t>
    </rPh>
    <rPh sb="19" eb="21">
      <t>ハアク</t>
    </rPh>
    <rPh sb="25" eb="27">
      <t>バアイ</t>
    </rPh>
    <phoneticPr fontId="3"/>
  </si>
  <si>
    <t xml:space="preserve">         適切に除外することができないため含めたままになっています。その分、与件データが大きくなる可能性があります。</t>
    <rPh sb="12" eb="14">
      <t>ジョガイ</t>
    </rPh>
    <rPh sb="25" eb="26">
      <t>フク</t>
    </rPh>
    <phoneticPr fontId="3"/>
  </si>
  <si>
    <r>
      <t>以下</t>
    </r>
    <r>
      <rPr>
        <b/>
        <sz val="11"/>
        <color rgb="FFFF0000"/>
        <rFont val="ＭＳ Ｐゴシック"/>
        <family val="3"/>
        <charset val="128"/>
      </rPr>
      <t>１～６のいずれか一つの項目</t>
    </r>
    <r>
      <rPr>
        <sz val="11"/>
        <rFont val="ＭＳ Ｐゴシック"/>
        <family val="3"/>
        <charset val="128"/>
      </rPr>
      <t>にデータを入力してください。</t>
    </r>
    <r>
      <rPr>
        <sz val="11"/>
        <color rgb="FFFF0000"/>
        <rFont val="ＭＳ Ｐゴシック"/>
        <family val="3"/>
        <charset val="128"/>
      </rPr>
      <t>（複数の項目に入力すると、重複加算されてしまいます）</t>
    </r>
    <rPh sb="0" eb="2">
      <t>イカ</t>
    </rPh>
    <rPh sb="10" eb="11">
      <t>ヒト</t>
    </rPh>
    <rPh sb="13" eb="15">
      <t>コウモク</t>
    </rPh>
    <rPh sb="20" eb="22">
      <t>ニュウリョク</t>
    </rPh>
    <rPh sb="30" eb="32">
      <t>フクスウ</t>
    </rPh>
    <rPh sb="33" eb="35">
      <t>コウモク</t>
    </rPh>
    <rPh sb="36" eb="38">
      <t>ニュウリョク</t>
    </rPh>
    <rPh sb="42" eb="44">
      <t>チョウフク</t>
    </rPh>
    <rPh sb="44" eb="46">
      <t>カサン</t>
    </rPh>
    <phoneticPr fontId="3"/>
  </si>
  <si>
    <r>
      <t>与件データ欄に計算結果が出力されますので、コピーして</t>
    </r>
    <r>
      <rPr>
        <b/>
        <sz val="11"/>
        <color rgb="FFFF0000"/>
        <rFont val="ＭＳ Ｐゴシック"/>
        <family val="3"/>
        <charset val="128"/>
        <scheme val="minor"/>
      </rPr>
      <t>入力シート</t>
    </r>
    <r>
      <rPr>
        <sz val="11"/>
        <rFont val="ＭＳ Ｐゴシック"/>
        <family val="3"/>
        <charset val="128"/>
        <scheme val="minor"/>
      </rPr>
      <t>の与件データ欄に</t>
    </r>
    <r>
      <rPr>
        <b/>
        <sz val="11"/>
        <color rgb="FFFF0000"/>
        <rFont val="ＭＳ Ｐゴシック"/>
        <family val="3"/>
        <charset val="128"/>
        <scheme val="minor"/>
      </rPr>
      <t>値を貼りつけ</t>
    </r>
    <r>
      <rPr>
        <sz val="11"/>
        <color theme="1"/>
        <rFont val="ＭＳ Ｐゴシック"/>
        <family val="3"/>
        <charset val="128"/>
        <scheme val="minor"/>
      </rPr>
      <t>てください。</t>
    </r>
    <rPh sb="0" eb="2">
      <t>ヨケン</t>
    </rPh>
    <rPh sb="5" eb="6">
      <t>ラン</t>
    </rPh>
    <rPh sb="7" eb="9">
      <t>ケイサン</t>
    </rPh>
    <rPh sb="9" eb="11">
      <t>ケッカ</t>
    </rPh>
    <rPh sb="12" eb="14">
      <t>シュツリョク</t>
    </rPh>
    <rPh sb="26" eb="28">
      <t>ニュウリョク</t>
    </rPh>
    <rPh sb="32" eb="34">
      <t>ヨケン</t>
    </rPh>
    <rPh sb="37" eb="38">
      <t>ラン</t>
    </rPh>
    <rPh sb="39" eb="40">
      <t>アタイ</t>
    </rPh>
    <rPh sb="41" eb="42">
      <t>ハ</t>
    </rPh>
    <phoneticPr fontId="3"/>
  </si>
  <si>
    <t>　②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</si>
  <si>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</si>
  <si>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</si>
  <si>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</si>
  <si>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</si>
  <si>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</si>
  <si>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</si>
  <si>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</si>
  <si>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</si>
  <si>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</si>
  <si>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</si>
  <si>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</si>
  <si>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</si>
  <si>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</si>
  <si>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</si>
  <si>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</si>
  <si>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</si>
  <si>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</si>
  <si>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</si>
  <si>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</si>
  <si>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</si>
  <si>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</si>
  <si>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</si>
  <si>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</si>
  <si>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（百万円）</t>
  </si>
  <si>
    <t>説明</t>
    <rPh sb="0" eb="2">
      <t>セツメイ</t>
    </rPh>
    <phoneticPr fontId="3"/>
  </si>
  <si>
    <t>会社の寄宿舎、学生寮等を除く</t>
    <rPh sb="0" eb="2">
      <t>カイシャ</t>
    </rPh>
    <rPh sb="3" eb="6">
      <t>キシュクシャ</t>
    </rPh>
    <rPh sb="7" eb="9">
      <t>ガクセイ</t>
    </rPh>
    <rPh sb="9" eb="10">
      <t>リョウ</t>
    </rPh>
    <rPh sb="10" eb="11">
      <t>トウ</t>
    </rPh>
    <rPh sb="12" eb="13">
      <t>ノゾ</t>
    </rPh>
    <phoneticPr fontId="3"/>
  </si>
  <si>
    <t>持ち帰り・配達飲食サービスを含む</t>
    <rPh sb="0" eb="1">
      <t>モ</t>
    </rPh>
    <rPh sb="2" eb="3">
      <t>カエ</t>
    </rPh>
    <rPh sb="5" eb="7">
      <t>ハイタツ</t>
    </rPh>
    <rPh sb="7" eb="9">
      <t>インショク</t>
    </rPh>
    <rPh sb="14" eb="15">
      <t>フク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</si>
  <si>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4"/>
  </si>
  <si>
    <t>入場料</t>
    <rPh sb="0" eb="3">
      <t>ニュウジョウリョウ</t>
    </rPh>
    <phoneticPr fontId="3"/>
  </si>
  <si>
    <t>土産代</t>
    <rPh sb="0" eb="3">
      <t>ミヤゲダイ</t>
    </rPh>
    <phoneticPr fontId="3"/>
  </si>
  <si>
    <t>②平均泊数</t>
    <rPh sb="1" eb="3">
      <t>ヘイキン</t>
    </rPh>
    <rPh sb="3" eb="4">
      <t>ハク</t>
    </rPh>
    <rPh sb="4" eb="5">
      <t>スウ</t>
    </rPh>
    <phoneticPr fontId="3"/>
  </si>
  <si>
    <t>③１人当たり観光消費額</t>
    <rPh sb="1" eb="4">
      <t>ヒトリア</t>
    </rPh>
    <rPh sb="6" eb="8">
      <t>カンコウ</t>
    </rPh>
    <rPh sb="8" eb="11">
      <t>ショウヒガク</t>
    </rPh>
    <phoneticPr fontId="3"/>
  </si>
  <si>
    <t>④宿泊・日帰り別観光消費額</t>
    <rPh sb="1" eb="3">
      <t>シュクハク</t>
    </rPh>
    <rPh sb="7" eb="8">
      <t>ベツ</t>
    </rPh>
    <rPh sb="8" eb="10">
      <t>カンコウ</t>
    </rPh>
    <rPh sb="10" eb="13">
      <t>ショウヒガク</t>
    </rPh>
    <phoneticPr fontId="3"/>
  </si>
  <si>
    <t>⑤（①×③）</t>
    <phoneticPr fontId="3"/>
  </si>
  <si>
    <t>※宿泊客数（実数）は、１人の観光入込客の泊数に関係なく１人とカウントします。</t>
    <rPh sb="1" eb="4">
      <t>シュクハクキャク</t>
    </rPh>
    <rPh sb="4" eb="5">
      <t>スウ</t>
    </rPh>
    <rPh sb="6" eb="8">
      <t>ジッスウ</t>
    </rPh>
    <rPh sb="12" eb="13">
      <t>ニン</t>
    </rPh>
    <rPh sb="14" eb="16">
      <t>カンコウ</t>
    </rPh>
    <rPh sb="16" eb="18">
      <t>イリコミ</t>
    </rPh>
    <rPh sb="18" eb="19">
      <t>キャク</t>
    </rPh>
    <rPh sb="20" eb="21">
      <t>ハク</t>
    </rPh>
    <rPh sb="21" eb="22">
      <t>スウ</t>
    </rPh>
    <rPh sb="23" eb="25">
      <t>カンケイ</t>
    </rPh>
    <rPh sb="28" eb="29">
      <t>ニン</t>
    </rPh>
    <phoneticPr fontId="3"/>
  </si>
  <si>
    <t>※延べ宿泊客数は、１人の観光入込客の泊数に応じてカウントします。</t>
    <rPh sb="1" eb="2">
      <t>ノ</t>
    </rPh>
    <rPh sb="3" eb="6">
      <t>シュクハクキャク</t>
    </rPh>
    <rPh sb="6" eb="7">
      <t>スウ</t>
    </rPh>
    <rPh sb="10" eb="11">
      <t>ニン</t>
    </rPh>
    <rPh sb="12" eb="17">
      <t>カンコウイリコミキャク</t>
    </rPh>
    <rPh sb="18" eb="19">
      <t>ハク</t>
    </rPh>
    <rPh sb="19" eb="20">
      <t>スウ</t>
    </rPh>
    <rPh sb="21" eb="22">
      <t>オウ</t>
    </rPh>
    <phoneticPr fontId="3"/>
  </si>
  <si>
    <t>例：１人の観光入込客が３泊した場合、３人（泊）とカウントします。</t>
    <rPh sb="0" eb="1">
      <t>レイ</t>
    </rPh>
    <rPh sb="3" eb="4">
      <t>ニン</t>
    </rPh>
    <rPh sb="5" eb="7">
      <t>カンコウ</t>
    </rPh>
    <rPh sb="7" eb="9">
      <t>イリコミ</t>
    </rPh>
    <rPh sb="9" eb="10">
      <t>キャク</t>
    </rPh>
    <rPh sb="12" eb="13">
      <t>パク</t>
    </rPh>
    <rPh sb="15" eb="17">
      <t>バアイ</t>
    </rPh>
    <rPh sb="19" eb="20">
      <t>ニン</t>
    </rPh>
    <rPh sb="21" eb="22">
      <t>ハク</t>
    </rPh>
    <phoneticPr fontId="3"/>
  </si>
  <si>
    <t>宿泊客数（実数）</t>
    <rPh sb="0" eb="3">
      <t>シュクハクキャク</t>
    </rPh>
    <rPh sb="3" eb="4">
      <t>スウ</t>
    </rPh>
    <rPh sb="5" eb="7">
      <t>ジッスウ</t>
    </rPh>
    <phoneticPr fontId="3"/>
  </si>
  <si>
    <t xml:space="preserve"> 　延べ宿泊客数は、１人の観光入込客の泊数に応じてカウントします。</t>
    <rPh sb="2" eb="3">
      <t>ノ</t>
    </rPh>
    <rPh sb="4" eb="7">
      <t>シュクハクキャク</t>
    </rPh>
    <rPh sb="7" eb="8">
      <t>スウ</t>
    </rPh>
    <rPh sb="11" eb="12">
      <t>ニン</t>
    </rPh>
    <rPh sb="13" eb="18">
      <t>カンコウイリコミキャク</t>
    </rPh>
    <rPh sb="19" eb="20">
      <t>ハク</t>
    </rPh>
    <rPh sb="20" eb="21">
      <t>スウ</t>
    </rPh>
    <rPh sb="22" eb="23">
      <t>オウ</t>
    </rPh>
    <phoneticPr fontId="3"/>
  </si>
  <si>
    <t>　 例：１人の観光入込客が３泊した場合、３人（泊）とカウントします。</t>
    <rPh sb="2" eb="3">
      <t>レイ</t>
    </rPh>
    <rPh sb="5" eb="6">
      <t>ニン</t>
    </rPh>
    <rPh sb="7" eb="9">
      <t>カンコウ</t>
    </rPh>
    <rPh sb="9" eb="11">
      <t>イリコミ</t>
    </rPh>
    <rPh sb="11" eb="12">
      <t>キャク</t>
    </rPh>
    <rPh sb="14" eb="15">
      <t>パク</t>
    </rPh>
    <rPh sb="17" eb="19">
      <t>バアイ</t>
    </rPh>
    <rPh sb="21" eb="22">
      <t>ニン</t>
    </rPh>
    <rPh sb="23" eb="24">
      <t>ハク</t>
    </rPh>
    <phoneticPr fontId="3"/>
  </si>
  <si>
    <r>
      <rPr>
        <b/>
        <sz val="11"/>
        <color indexed="10"/>
        <rFont val="ＭＳ Ｐゴシック"/>
        <family val="3"/>
        <charset val="128"/>
      </rPr>
      <t>２</t>
    </r>
    <r>
      <rPr>
        <b/>
        <sz val="11"/>
        <color indexed="8"/>
        <rFont val="ＭＳ Ｐゴシック"/>
        <family val="3"/>
        <charset val="128"/>
      </rPr>
      <t>．宿泊客数及び日帰り観光客数をそれぞれ把握している場合</t>
    </r>
    <rPh sb="4" eb="5">
      <t>キャク</t>
    </rPh>
    <rPh sb="5" eb="6">
      <t>スウ</t>
    </rPh>
    <rPh sb="6" eb="7">
      <t>オヨ</t>
    </rPh>
    <rPh sb="8" eb="10">
      <t>ヒガエ</t>
    </rPh>
    <rPh sb="11" eb="14">
      <t>カンコウキャク</t>
    </rPh>
    <rPh sb="14" eb="15">
      <t>スウ</t>
    </rPh>
    <rPh sb="20" eb="22">
      <t>ハアク</t>
    </rPh>
    <rPh sb="26" eb="28">
      <t>バアイ</t>
    </rPh>
    <phoneticPr fontId="3"/>
  </si>
  <si>
    <t>宿泊客（実数）</t>
    <rPh sb="0" eb="2">
      <t>シュクハク</t>
    </rPh>
    <rPh sb="2" eb="3">
      <t>キャク</t>
    </rPh>
    <rPh sb="4" eb="6">
      <t>ジッスウ</t>
    </rPh>
    <phoneticPr fontId="3"/>
  </si>
  <si>
    <t>２．宿泊客数及び日帰り観光客数をそれぞれ把握している場合</t>
    <rPh sb="4" eb="5">
      <t>キャク</t>
    </rPh>
    <rPh sb="5" eb="6">
      <t>スウ</t>
    </rPh>
    <rPh sb="6" eb="7">
      <t>オヨ</t>
    </rPh>
    <rPh sb="8" eb="10">
      <t>ヒガエ</t>
    </rPh>
    <rPh sb="11" eb="14">
      <t>カンコウキャク</t>
    </rPh>
    <rPh sb="14" eb="15">
      <t>スウ</t>
    </rPh>
    <rPh sb="20" eb="22">
      <t>ハアク</t>
    </rPh>
    <rPh sb="26" eb="28">
      <t>バアイ</t>
    </rPh>
    <phoneticPr fontId="3"/>
  </si>
  <si>
    <t>宿泊客（実数）</t>
    <rPh sb="0" eb="3">
      <t>シュクハクキャク</t>
    </rPh>
    <rPh sb="4" eb="6">
      <t>ジッスウ</t>
    </rPh>
    <phoneticPr fontId="3"/>
  </si>
  <si>
    <t>日帰り客数</t>
    <rPh sb="0" eb="2">
      <t>ヒガエ</t>
    </rPh>
    <rPh sb="3" eb="4">
      <t>キャク</t>
    </rPh>
    <rPh sb="4" eb="5">
      <t>スウ</t>
    </rPh>
    <phoneticPr fontId="3"/>
  </si>
  <si>
    <t>３．観光消費総額を把握している場合</t>
    <rPh sb="2" eb="4">
      <t>カンコウ</t>
    </rPh>
    <rPh sb="4" eb="6">
      <t>ショウヒ</t>
    </rPh>
    <rPh sb="6" eb="8">
      <t>ソウガク</t>
    </rPh>
    <rPh sb="9" eb="11">
      <t>ハアク</t>
    </rPh>
    <rPh sb="15" eb="17">
      <t>バアイ</t>
    </rPh>
    <phoneticPr fontId="3"/>
  </si>
  <si>
    <t>Ⅰ÷Ⅱ（平均泊数）　（泊）</t>
    <rPh sb="4" eb="6">
      <t>ヘイキン</t>
    </rPh>
    <rPh sb="6" eb="7">
      <t>ハク</t>
    </rPh>
    <rPh sb="7" eb="8">
      <t>スウ</t>
    </rPh>
    <rPh sb="11" eb="12">
      <t>ハク</t>
    </rPh>
    <phoneticPr fontId="3"/>
  </si>
  <si>
    <t>４．宿泊・日帰り別の観光消費額を把握している場合</t>
    <rPh sb="5" eb="7">
      <t>ヒガエ</t>
    </rPh>
    <rPh sb="8" eb="9">
      <t>ベツ</t>
    </rPh>
    <rPh sb="10" eb="12">
      <t>カンコウ</t>
    </rPh>
    <rPh sb="12" eb="15">
      <t>ショウヒガク</t>
    </rPh>
    <rPh sb="16" eb="18">
      <t>ハアク</t>
    </rPh>
    <rPh sb="22" eb="24">
      <t>バアイ</t>
    </rPh>
    <phoneticPr fontId="3"/>
  </si>
  <si>
    <t>５．費目別の観光消費額を把握している場合</t>
    <rPh sb="2" eb="5">
      <t>ヒモクベツ</t>
    </rPh>
    <rPh sb="6" eb="8">
      <t>カンコウ</t>
    </rPh>
    <rPh sb="8" eb="11">
      <t>ショウヒガク</t>
    </rPh>
    <rPh sb="12" eb="14">
      <t>ハアク</t>
    </rPh>
    <rPh sb="18" eb="20">
      <t>バアイ</t>
    </rPh>
    <phoneticPr fontId="3"/>
  </si>
  <si>
    <t>６．宿泊・日帰り別及び費目別の観光消費額を把握している場合</t>
    <rPh sb="5" eb="7">
      <t>ヒガエ</t>
    </rPh>
    <rPh sb="8" eb="9">
      <t>ベツ</t>
    </rPh>
    <rPh sb="9" eb="10">
      <t>オヨ</t>
    </rPh>
    <rPh sb="11" eb="14">
      <t>ヒモクベツ</t>
    </rPh>
    <rPh sb="15" eb="17">
      <t>カンコウ</t>
    </rPh>
    <rPh sb="17" eb="20">
      <t>ショウヒガク</t>
    </rPh>
    <rPh sb="21" eb="23">
      <t>ハアク</t>
    </rPh>
    <rPh sb="27" eb="29">
      <t>バアイ</t>
    </rPh>
    <phoneticPr fontId="3"/>
  </si>
  <si>
    <t>　　（１）宿泊客数集計方法を選択してください</t>
    <rPh sb="5" eb="13">
      <t>シュクハクキャクスウシュウケイホウホウ</t>
    </rPh>
    <rPh sb="14" eb="16">
      <t>センタク</t>
    </rPh>
    <phoneticPr fontId="3"/>
  </si>
  <si>
    <t>　　（２）宿泊客数及び日帰り客数を入力してください</t>
    <rPh sb="5" eb="8">
      <t>シュクハクキャク</t>
    </rPh>
    <rPh sb="8" eb="9">
      <t>スウ</t>
    </rPh>
    <rPh sb="9" eb="10">
      <t>オヨ</t>
    </rPh>
    <rPh sb="11" eb="13">
      <t>ヒガエ</t>
    </rPh>
    <rPh sb="14" eb="15">
      <t>キャク</t>
    </rPh>
    <rPh sb="15" eb="16">
      <t>スウ</t>
    </rPh>
    <rPh sb="17" eb="19">
      <t>ニュウリョク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</si>
  <si>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</si>
  <si>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</si>
  <si>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小計</t>
    <rPh sb="0" eb="2">
      <t>ショウケイ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</si>
  <si>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</si>
  <si>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</si>
  <si>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外国人</t>
    <rPh sb="0" eb="2">
      <t>ガイコク</t>
    </rPh>
    <rPh sb="2" eb="3">
      <t>ジン</t>
    </rPh>
    <phoneticPr fontId="3"/>
  </si>
  <si>
    <t>観光客数</t>
    <rPh sb="0" eb="3">
      <t>カンコウキャク</t>
    </rPh>
    <rPh sb="3" eb="4">
      <t>スウ</t>
    </rPh>
    <phoneticPr fontId="3"/>
  </si>
  <si>
    <t>日本人</t>
    <rPh sb="0" eb="3">
      <t>ニホンジン</t>
    </rPh>
    <phoneticPr fontId="3"/>
  </si>
  <si>
    <t>娯楽等サービス費</t>
    <rPh sb="0" eb="2">
      <t>ゴラク</t>
    </rPh>
    <rPh sb="2" eb="3">
      <t>ナド</t>
    </rPh>
    <rPh sb="7" eb="8">
      <t>ヒ</t>
    </rPh>
    <phoneticPr fontId="3"/>
  </si>
  <si>
    <t>買物代</t>
    <rPh sb="0" eb="2">
      <t>カイモノ</t>
    </rPh>
    <rPh sb="2" eb="3">
      <t>ダイ</t>
    </rPh>
    <phoneticPr fontId="3"/>
  </si>
  <si>
    <t>計</t>
    <rPh sb="0" eb="1">
      <t>ケイ</t>
    </rPh>
    <phoneticPr fontId="22"/>
  </si>
  <si>
    <t>⑥構成比率</t>
    <rPh sb="1" eb="3">
      <t>コウセイ</t>
    </rPh>
    <rPh sb="3" eb="4">
      <t>ヒ</t>
    </rPh>
    <rPh sb="4" eb="5">
      <t>リツ</t>
    </rPh>
    <phoneticPr fontId="3"/>
  </si>
  <si>
    <t>消費額（１人当たり）</t>
    <rPh sb="0" eb="3">
      <t>ショウヒガク</t>
    </rPh>
    <rPh sb="5" eb="6">
      <t>ニン</t>
    </rPh>
    <rPh sb="6" eb="7">
      <t>ア</t>
    </rPh>
    <phoneticPr fontId="3"/>
  </si>
  <si>
    <t>構成比率
（日帰り・宿泊別）</t>
    <rPh sb="0" eb="4">
      <t>コウセイヒリツ</t>
    </rPh>
    <rPh sb="6" eb="8">
      <t>ヒガエ</t>
    </rPh>
    <rPh sb="10" eb="12">
      <t>シュクハク</t>
    </rPh>
    <rPh sb="12" eb="13">
      <t>ベツ</t>
    </rPh>
    <phoneticPr fontId="3"/>
  </si>
  <si>
    <t>構成比率（日本人・外国人・日帰り・宿泊別）</t>
    <rPh sb="0" eb="2">
      <t>コウセイ</t>
    </rPh>
    <rPh sb="2" eb="4">
      <t>ヒリツ</t>
    </rPh>
    <rPh sb="5" eb="8">
      <t>ニホンジン</t>
    </rPh>
    <rPh sb="9" eb="11">
      <t>ガイコク</t>
    </rPh>
    <rPh sb="11" eb="12">
      <t>ジン</t>
    </rPh>
    <rPh sb="13" eb="15">
      <t>ヒガエ</t>
    </rPh>
    <rPh sb="17" eb="19">
      <t>シュクハク</t>
    </rPh>
    <rPh sb="19" eb="20">
      <t>ベツ</t>
    </rPh>
    <phoneticPr fontId="3"/>
  </si>
  <si>
    <t>観光消費額</t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</si>
  <si>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</si>
  <si>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</si>
  <si>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部門別構成比率</t>
    <rPh sb="0" eb="2">
      <t>ブモン</t>
    </rPh>
    <rPh sb="2" eb="3">
      <t>ベツ</t>
    </rPh>
    <rPh sb="3" eb="7">
      <t>コウセイヒリツ</t>
    </rPh>
    <phoneticPr fontId="3"/>
  </si>
  <si>
    <t>日帰り客</t>
    <rPh sb="0" eb="2">
      <t>ヒガエ</t>
    </rPh>
    <rPh sb="3" eb="4">
      <t>キャク</t>
    </rPh>
    <phoneticPr fontId="3"/>
  </si>
  <si>
    <t>宿泊客</t>
    <rPh sb="0" eb="3">
      <t>シュクハクキャク</t>
    </rPh>
    <phoneticPr fontId="3"/>
  </si>
  <si>
    <t>外国人</t>
    <rPh sb="0" eb="3">
      <t>ガイコクジン</t>
    </rPh>
    <phoneticPr fontId="3"/>
  </si>
  <si>
    <t>構成比率</t>
    <rPh sb="0" eb="4">
      <t>コウセイヒリツ</t>
    </rPh>
    <phoneticPr fontId="3"/>
  </si>
  <si>
    <t>入場料</t>
    <rPh sb="0" eb="3">
      <t>ニュウジョウリョウ</t>
    </rPh>
    <phoneticPr fontId="3"/>
  </si>
  <si>
    <t>構成比率</t>
    <rPh sb="0" eb="4">
      <t>コウセイヒリツ</t>
    </rPh>
    <phoneticPr fontId="3"/>
  </si>
  <si>
    <t>計</t>
    <rPh sb="0" eb="1">
      <t>ケイ</t>
    </rPh>
    <phoneticPr fontId="3"/>
  </si>
  <si>
    <t>外国人</t>
    <rPh sb="0" eb="3">
      <t>ガイコクジン</t>
    </rPh>
    <phoneticPr fontId="3"/>
  </si>
  <si>
    <t>日本人</t>
    <rPh sb="0" eb="2">
      <t>ニホン</t>
    </rPh>
    <rPh sb="2" eb="3">
      <t>ジン</t>
    </rPh>
    <phoneticPr fontId="3"/>
  </si>
  <si>
    <t>日帰り客・宿泊客（実数）に按分</t>
    <rPh sb="0" eb="2">
      <t>ヒガエ</t>
    </rPh>
    <rPh sb="3" eb="4">
      <t>キャク</t>
    </rPh>
    <rPh sb="5" eb="8">
      <t>シュクハクキャク</t>
    </rPh>
    <rPh sb="9" eb="11">
      <t>ジッスウ</t>
    </rPh>
    <rPh sb="13" eb="15">
      <t>アンブン</t>
    </rPh>
    <phoneticPr fontId="3"/>
  </si>
  <si>
    <t>観光客数に「③１人当たり観光消費額」を乗じて、観光消費額を推計</t>
    <rPh sb="29" eb="31">
      <t>スイケイ</t>
    </rPh>
    <phoneticPr fontId="3"/>
  </si>
  <si>
    <t>「⑥構成比率」の「全体構成比率」を乗じて、産業分類別に按分</t>
    <rPh sb="2" eb="5">
      <t>コウセイヒ</t>
    </rPh>
    <rPh sb="5" eb="6">
      <t>リツ</t>
    </rPh>
    <rPh sb="9" eb="11">
      <t>ゼンタイ</t>
    </rPh>
    <rPh sb="11" eb="13">
      <t>コウセイ</t>
    </rPh>
    <rPh sb="14" eb="15">
      <t>リツ</t>
    </rPh>
    <rPh sb="17" eb="18">
      <t>ジョウ</t>
    </rPh>
    <rPh sb="21" eb="23">
      <t>サンギョウ</t>
    </rPh>
    <rPh sb="23" eb="25">
      <t>ブンルイ</t>
    </rPh>
    <rPh sb="25" eb="26">
      <t>ベツ</t>
    </rPh>
    <rPh sb="27" eb="29">
      <t>アンブン</t>
    </rPh>
    <phoneticPr fontId="3"/>
  </si>
  <si>
    <t>宿泊客数が延べ宿泊客数の場合、</t>
    <rPh sb="0" eb="4">
      <t>シュクハクキャクスウ</t>
    </rPh>
    <rPh sb="5" eb="6">
      <t>ノ</t>
    </rPh>
    <rPh sb="7" eb="11">
      <t>シュクハクキャクスウ</t>
    </rPh>
    <rPh sb="12" eb="14">
      <t>バアイ</t>
    </rPh>
    <phoneticPr fontId="3"/>
  </si>
  <si>
    <t>「②平均泊数」を用いて宿泊客数（実数）を算出</t>
    <rPh sb="2" eb="4">
      <t>ヘイキン</t>
    </rPh>
    <rPh sb="4" eb="5">
      <t>ハク</t>
    </rPh>
    <rPh sb="5" eb="6">
      <t>スウ</t>
    </rPh>
    <rPh sb="8" eb="9">
      <t>モチ</t>
    </rPh>
    <rPh sb="11" eb="15">
      <t>シュクハクキャクスウ</t>
    </rPh>
    <rPh sb="16" eb="18">
      <t>ジッスウ</t>
    </rPh>
    <rPh sb="20" eb="22">
      <t>サンシュツ</t>
    </rPh>
    <phoneticPr fontId="3"/>
  </si>
  <si>
    <t>１．全体の数が入力された場合</t>
    <rPh sb="2" eb="4">
      <t>ゼンタイ</t>
    </rPh>
    <rPh sb="5" eb="6">
      <t>カズ</t>
    </rPh>
    <rPh sb="7" eb="9">
      <t>ニュウリョク</t>
    </rPh>
    <rPh sb="12" eb="14">
      <t>バアイ</t>
    </rPh>
    <phoneticPr fontId="3"/>
  </si>
  <si>
    <t>　　「①観光客数按分データ」により、 日本人・外国人に按分</t>
    <rPh sb="19" eb="22">
      <t>ニホンジン</t>
    </rPh>
    <rPh sb="23" eb="26">
      <t>ガイコクジン</t>
    </rPh>
    <phoneticPr fontId="3"/>
  </si>
  <si>
    <t>２．日本人・外国人観光客数がそれぞれ入力された場合</t>
    <rPh sb="2" eb="5">
      <t>ニホンジン</t>
    </rPh>
    <rPh sb="6" eb="9">
      <t>ガイコクジン</t>
    </rPh>
    <rPh sb="9" eb="12">
      <t>カンコウキャク</t>
    </rPh>
    <rPh sb="12" eb="13">
      <t>スウ</t>
    </rPh>
    <rPh sb="18" eb="20">
      <t>ニュウリョク</t>
    </rPh>
    <rPh sb="23" eb="25">
      <t>バアイ</t>
    </rPh>
    <phoneticPr fontId="3"/>
  </si>
  <si>
    <t>２．日本人・外国人観光客の消費総額がそれぞれ入力された場合</t>
    <rPh sb="2" eb="5">
      <t>ニホンジン</t>
    </rPh>
    <rPh sb="6" eb="9">
      <t>ガイコクジン</t>
    </rPh>
    <rPh sb="9" eb="12">
      <t>カンコウキャク</t>
    </rPh>
    <rPh sb="13" eb="15">
      <t>ショウヒ</t>
    </rPh>
    <rPh sb="15" eb="17">
      <t>ソウガク</t>
    </rPh>
    <rPh sb="22" eb="24">
      <t>ニュウリョク</t>
    </rPh>
    <rPh sb="27" eb="29">
      <t>バアイ</t>
    </rPh>
    <phoneticPr fontId="3"/>
  </si>
  <si>
    <t>　　「④宿泊、日帰り別観光消費額」により日本人・外国人に按分</t>
    <rPh sb="20" eb="23">
      <t>ニホンジン</t>
    </rPh>
    <rPh sb="24" eb="27">
      <t>ガイコクジン</t>
    </rPh>
    <phoneticPr fontId="3"/>
  </si>
  <si>
    <t xml:space="preserve">「④宿泊、日帰り別観光消費額」により、宿泊客、日帰り客に按分
   </t>
    <rPh sb="21" eb="22">
      <t>キャク</t>
    </rPh>
    <rPh sb="26" eb="27">
      <t>キャク</t>
    </rPh>
    <phoneticPr fontId="3"/>
  </si>
  <si>
    <t xml:space="preserve">「⑤」により、宿泊客、日帰り客に按分
   </t>
    <rPh sb="9" eb="10">
      <t>キャク</t>
    </rPh>
    <rPh sb="14" eb="15">
      <t>キャク</t>
    </rPh>
    <phoneticPr fontId="3"/>
  </si>
  <si>
    <t xml:space="preserve">「⑤」により、日本人、外国人に按分
   </t>
    <rPh sb="7" eb="10">
      <t>ニホンジン</t>
    </rPh>
    <rPh sb="11" eb="13">
      <t>ガイコク</t>
    </rPh>
    <rPh sb="13" eb="14">
      <t>ニン</t>
    </rPh>
    <phoneticPr fontId="3"/>
  </si>
  <si>
    <t xml:space="preserve"> 　　　　及び「訪日外国人消費動向調査」の全国値を用いて各産業部門に按分することで、与件データを作成しています。</t>
    <phoneticPr fontId="3"/>
  </si>
  <si>
    <t>日帰り客</t>
    <rPh sb="0" eb="2">
      <t>ヒガエ</t>
    </rPh>
    <rPh sb="3" eb="4">
      <t>キャク</t>
    </rPh>
    <phoneticPr fontId="6"/>
  </si>
  <si>
    <t>宿泊客</t>
    <rPh sb="0" eb="2">
      <t>シュクハク</t>
    </rPh>
    <rPh sb="2" eb="3">
      <t>キャク</t>
    </rPh>
    <phoneticPr fontId="6"/>
  </si>
  <si>
    <t>※全体＝日本人観光客＋外国人観光客</t>
    <rPh sb="1" eb="3">
      <t>ゼンタイ</t>
    </rPh>
    <rPh sb="4" eb="7">
      <t>ニホンジン</t>
    </rPh>
    <rPh sb="7" eb="10">
      <t>カンコウキャク</t>
    </rPh>
    <rPh sb="11" eb="13">
      <t>ガイコク</t>
    </rPh>
    <rPh sb="13" eb="14">
      <t>ジン</t>
    </rPh>
    <rPh sb="14" eb="17">
      <t>カンコウキャク</t>
    </rPh>
    <phoneticPr fontId="3"/>
  </si>
  <si>
    <t>観光客数
（全体）</t>
    <rPh sb="0" eb="3">
      <t>カンコウキャク</t>
    </rPh>
    <rPh sb="3" eb="4">
      <t>スウ</t>
    </rPh>
    <rPh sb="6" eb="8">
      <t>ゼンタイ</t>
    </rPh>
    <phoneticPr fontId="3"/>
  </si>
  <si>
    <t>観光客数（全体）</t>
    <rPh sb="0" eb="3">
      <t>カンコウキャク</t>
    </rPh>
    <rPh sb="3" eb="4">
      <t>スウ</t>
    </rPh>
    <phoneticPr fontId="3"/>
  </si>
  <si>
    <t>観光消費額
（全体）</t>
    <rPh sb="0" eb="2">
      <t>カンコウ</t>
    </rPh>
    <rPh sb="2" eb="5">
      <t>ショウヒガク</t>
    </rPh>
    <phoneticPr fontId="3"/>
  </si>
  <si>
    <t>観光消費額
（全体）</t>
    <rPh sb="0" eb="2">
      <t>カンコウ</t>
    </rPh>
    <rPh sb="2" eb="4">
      <t>ショウヒ</t>
    </rPh>
    <rPh sb="4" eb="5">
      <t>ガク</t>
    </rPh>
    <phoneticPr fontId="3"/>
  </si>
  <si>
    <t>全体</t>
    <rPh sb="0" eb="2">
      <t>ゼンタイ</t>
    </rPh>
    <phoneticPr fontId="3"/>
  </si>
  <si>
    <t xml:space="preserve">　　「⑤」の構成比率により、日本人、外国人に按分
   </t>
    <rPh sb="6" eb="8">
      <t>コウセイ</t>
    </rPh>
    <rPh sb="8" eb="10">
      <t>ヒリツ</t>
    </rPh>
    <rPh sb="14" eb="17">
      <t>ニホンジン</t>
    </rPh>
    <rPh sb="18" eb="20">
      <t>ガイコク</t>
    </rPh>
    <rPh sb="20" eb="21">
      <t>ニン</t>
    </rPh>
    <phoneticPr fontId="3"/>
  </si>
  <si>
    <t>対事業所サービス</t>
    <rPh sb="0" eb="1">
      <t>タイ</t>
    </rPh>
    <rPh sb="1" eb="4">
      <t>ジギョウショ</t>
    </rPh>
    <phoneticPr fontId="1"/>
  </si>
  <si>
    <t>教育・研究</t>
    <rPh sb="0" eb="2">
      <t>キョウイク</t>
    </rPh>
    <rPh sb="3" eb="5">
      <t>ケンキュウ</t>
    </rPh>
    <phoneticPr fontId="1"/>
  </si>
  <si>
    <t>飲食料品</t>
    <rPh sb="0" eb="4">
      <t>インショクリョウヒン</t>
    </rPh>
    <phoneticPr fontId="1"/>
  </si>
  <si>
    <t>繊維製品</t>
    <rPh sb="0" eb="2">
      <t>センイ</t>
    </rPh>
    <rPh sb="2" eb="4">
      <t>セイヒン</t>
    </rPh>
    <phoneticPr fontId="1"/>
  </si>
  <si>
    <t>化学製品</t>
    <rPh sb="0" eb="2">
      <t>カガク</t>
    </rPh>
    <rPh sb="2" eb="4">
      <t>セイヒン</t>
    </rPh>
    <phoneticPr fontId="1"/>
  </si>
  <si>
    <t>情報通信</t>
    <rPh sb="0" eb="4">
      <t>ジョウホウツウシン</t>
    </rPh>
    <phoneticPr fontId="1"/>
  </si>
  <si>
    <t>運輸・郵便</t>
  </si>
  <si>
    <t>医療・福祉</t>
  </si>
  <si>
    <t>生産誘発額</t>
    <rPh sb="0" eb="2">
      <t>セイサン</t>
    </rPh>
    <rPh sb="2" eb="4">
      <t>ユウハツ</t>
    </rPh>
    <rPh sb="4" eb="5">
      <t>ガク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</si>
  <si>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</si>
  <si>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</si>
  <si>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</si>
  <si>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</si>
  <si>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</si>
  <si>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</si>
  <si>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（％）</t>
    <phoneticPr fontId="3"/>
  </si>
  <si>
    <t>合計</t>
    <rPh sb="0" eb="2">
      <t>ゴウケイ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</si>
  <si>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</si>
  <si>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</si>
  <si>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</si>
  <si>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</si>
  <si>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（人）</t>
    <rPh sb="1" eb="2">
      <t>ヒト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</si>
  <si>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</si>
  <si>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</si>
  <si>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</si>
  <si>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出力シート用</t>
    <rPh sb="0" eb="2">
      <t>シュツリョク</t>
    </rPh>
    <rPh sb="5" eb="6">
      <t>ヨウ</t>
    </rPh>
    <phoneticPr fontId="3"/>
  </si>
  <si>
    <t>合計</t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</si>
  <si>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</si>
  <si>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</si>
  <si>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投入係数</t>
    <rPh sb="0" eb="4">
      <t>トウニュウケイスウ</t>
    </rPh>
    <phoneticPr fontId="3"/>
  </si>
  <si>
    <t>直接効果</t>
    <rPh sb="0" eb="2">
      <t>チョクセツ</t>
    </rPh>
    <rPh sb="2" eb="4">
      <t>コウカ</t>
    </rPh>
    <phoneticPr fontId="3"/>
  </si>
  <si>
    <t>第１次県内需要額
（運輸合算）
＝生産誘発額</t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</si>
  <si>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</si>
  <si>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3"/>
  </si>
  <si>
    <t>間接効果</t>
    <rPh sb="0" eb="2">
      <t>カンセツ</t>
    </rPh>
    <rPh sb="2" eb="4">
      <t>コウカ</t>
    </rPh>
    <phoneticPr fontId="3"/>
  </si>
  <si>
    <t>生産誘発額</t>
    <rPh sb="0" eb="5">
      <t>セイサンユウハツガク</t>
    </rPh>
    <phoneticPr fontId="3"/>
  </si>
  <si>
    <t>直接効果＋間接効果</t>
    <rPh sb="0" eb="4">
      <t>チョクセツコウカ</t>
    </rPh>
    <rPh sb="5" eb="9">
      <t>カンセツコウカ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</si>
  <si>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</si>
  <si>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</si>
  <si>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</si>
  <si>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うち雇用者所得
誘発額</t>
    <rPh sb="2" eb="5">
      <t>コヨウシャ</t>
    </rPh>
    <rPh sb="5" eb="7">
      <t>ショトク</t>
    </rPh>
    <rPh sb="8" eb="11">
      <t>ユウハツガク</t>
    </rPh>
    <phoneticPr fontId="3"/>
  </si>
  <si>
    <t>熊本県経済波及効果分析ツール</t>
    <rPh sb="0" eb="3">
      <t>クマモトケン</t>
    </rPh>
    <rPh sb="3" eb="11">
      <t>ケイザイハキュウコウカブンセキ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</si>
  <si>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</si>
  <si>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</si>
  <si>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直接効果</t>
    <rPh sb="0" eb="2">
      <t>チョクセツ</t>
    </rPh>
    <rPh sb="2" eb="4">
      <t>コウカ</t>
    </rPh>
    <phoneticPr fontId="2"/>
  </si>
  <si>
    <t>間接効果</t>
    <rPh sb="0" eb="2">
      <t>カンセツ</t>
    </rPh>
    <rPh sb="2" eb="4">
      <t>コウカ</t>
    </rPh>
    <phoneticPr fontId="2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</si>
  <si>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</si>
  <si>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雇用係数</t>
    <rPh sb="0" eb="2">
      <t>コヨウ</t>
    </rPh>
    <rPh sb="2" eb="4">
      <t>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</si>
  <si>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</si>
  <si>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3"/>
  </si>
  <si>
    <t>粗付加価値誘発額</t>
    <rPh sb="0" eb="8">
      <t>アラフカカチユウハツガク</t>
    </rPh>
    <phoneticPr fontId="3"/>
  </si>
  <si>
    <t>うち雇用誘発者数</t>
    <rPh sb="2" eb="8">
      <t>コヨウユウハツシャスウ</t>
    </rPh>
    <phoneticPr fontId="3"/>
  </si>
  <si>
    <t>就業係数</t>
    <rPh sb="0" eb="2">
      <t>シュウギョウ</t>
    </rPh>
    <rPh sb="2" eb="4">
      <t>ケイスウ</t>
    </rPh>
    <phoneticPr fontId="3"/>
  </si>
  <si>
    <t>投入係数</t>
    <rPh sb="0" eb="2">
      <t>トウニュウ</t>
    </rPh>
    <rPh sb="2" eb="4">
      <t>ケイスウ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</si>
  <si>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</si>
  <si>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</si>
  <si>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</si>
  <si>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逆行列係数</t>
    <rPh sb="0" eb="5">
      <t>ギャクギョウレツケイスウ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</si>
  <si>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</si>
  <si>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</si>
  <si>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</si>
  <si>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</si>
  <si>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２．分析概要</t>
    <rPh sb="2" eb="4">
      <t>ブンセキ</t>
    </rPh>
    <rPh sb="4" eb="6">
      <t>ガイヨウ</t>
    </rPh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</si>
  <si>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</si>
  <si>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</si>
  <si>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　分析結果</t>
    <rPh sb="1" eb="3">
      <t>ブンセキ</t>
    </rPh>
    <rPh sb="3" eb="5">
      <t>ケッカ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</si>
  <si>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</si>
  <si>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１．</t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</si>
  <si>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</si>
  <si>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</si>
  <si>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２．</t>
    <phoneticPr fontId="3"/>
  </si>
  <si>
    <t>　このツールによる分析結果は、理論上の一つの計算例であり、その結果を県が保証するものではありません。分析する方の責任において利用してください。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ケン</t>
    </rPh>
    <rPh sb="36" eb="38">
      <t>ホショウ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</si>
  <si>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</si>
  <si>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Ⓐ需要増額</t>
    <rPh sb="1" eb="3">
      <t>ジュヨウ</t>
    </rPh>
    <rPh sb="3" eb="5">
      <t>ゾウガク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</si>
  <si>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</si>
  <si>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</si>
  <si>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</si>
  <si>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</si>
  <si>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</si>
  <si>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</si>
  <si>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</si>
  <si>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</si>
  <si>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水道</t>
    <rPh sb="0" eb="2">
      <t>スイドウ</t>
    </rPh>
    <phoneticPr fontId="5"/>
  </si>
  <si>
    <t>51</t>
  </si>
  <si>
    <t>商業</t>
  </si>
  <si>
    <t>運輸・郵便</t>
    <rPh sb="3" eb="5">
      <t>ユウビン</t>
    </rPh>
    <phoneticPr fontId="5"/>
  </si>
  <si>
    <t>医療・福祉</t>
    <rPh sb="3" eb="5">
      <t>フクシ</t>
    </rPh>
    <phoneticPr fontId="5"/>
  </si>
  <si>
    <t>他に分類されない会員制団体</t>
  </si>
  <si>
    <t>671</t>
  </si>
  <si>
    <t>672</t>
  </si>
  <si>
    <t>はん用機械</t>
    <rPh sb="2" eb="3">
      <t>ヨウ</t>
    </rPh>
    <phoneticPr fontId="28"/>
  </si>
  <si>
    <t>生産用機械</t>
    <rPh sb="0" eb="3">
      <t>セイサンヨウ</t>
    </rPh>
    <phoneticPr fontId="28"/>
  </si>
  <si>
    <t>業務用機械</t>
    <rPh sb="0" eb="3">
      <t>ギョウムヨウ</t>
    </rPh>
    <rPh sb="3" eb="5">
      <t>キカイ</t>
    </rPh>
    <phoneticPr fontId="28"/>
  </si>
  <si>
    <t>電気機械</t>
    <rPh sb="0" eb="2">
      <t>デンキ</t>
    </rPh>
    <rPh sb="2" eb="4">
      <t>キカイ</t>
    </rPh>
    <phoneticPr fontId="28"/>
  </si>
  <si>
    <t>水道</t>
    <rPh sb="0" eb="2">
      <t>スイドウ</t>
    </rPh>
    <phoneticPr fontId="28"/>
  </si>
  <si>
    <t>医療・福祉</t>
    <rPh sb="3" eb="5">
      <t>フクシ</t>
    </rPh>
    <phoneticPr fontId="28"/>
  </si>
  <si>
    <t>はん用機械</t>
  </si>
  <si>
    <t>生産用機械</t>
  </si>
  <si>
    <t>業務用機械</t>
  </si>
  <si>
    <t>電気機械</t>
  </si>
  <si>
    <t>水道</t>
  </si>
  <si>
    <t>産業連関表（観光・イベント用）39部門分類</t>
    <phoneticPr fontId="3"/>
  </si>
  <si>
    <t>交通費計</t>
    <rPh sb="0" eb="2">
      <t>コウツウ</t>
    </rPh>
    <rPh sb="2" eb="3">
      <t>ヒ</t>
    </rPh>
    <rPh sb="3" eb="4">
      <t>ケイ</t>
    </rPh>
    <phoneticPr fontId="22"/>
  </si>
  <si>
    <t>土産代・買物代計</t>
    <rPh sb="0" eb="3">
      <t>ミヤゲダイ</t>
    </rPh>
    <rPh sb="4" eb="5">
      <t>カ</t>
    </rPh>
    <rPh sb="5" eb="6">
      <t>モノ</t>
    </rPh>
    <rPh sb="6" eb="7">
      <t>ダイ</t>
    </rPh>
    <rPh sb="7" eb="8">
      <t>ケイ</t>
    </rPh>
    <phoneticPr fontId="3"/>
  </si>
  <si>
    <t>入場料・娯楽費・その他計</t>
    <rPh sb="11" eb="12">
      <t>ケイ</t>
    </rPh>
    <phoneticPr fontId="22"/>
  </si>
  <si>
    <t>運輸・郵便</t>
    <rPh sb="3" eb="5">
      <t>ユウビン</t>
    </rPh>
    <phoneticPr fontId="10"/>
  </si>
  <si>
    <t>金属製品</t>
    <rPh sb="0" eb="2">
      <t>キンゾク</t>
    </rPh>
    <rPh sb="2" eb="4">
      <t>セイヒン</t>
    </rPh>
    <phoneticPr fontId="8"/>
  </si>
  <si>
    <t>業務用機械</t>
    <rPh sb="0" eb="3">
      <t>ギョウムヨウ</t>
    </rPh>
    <rPh sb="3" eb="5">
      <t>キカイ</t>
    </rPh>
    <phoneticPr fontId="8"/>
  </si>
  <si>
    <t>電気機械</t>
    <rPh sb="0" eb="2">
      <t>デンキ</t>
    </rPh>
    <rPh sb="2" eb="4">
      <t>キカイ</t>
    </rPh>
    <phoneticPr fontId="1"/>
  </si>
  <si>
    <t>産業連関表（観光・イベント用）
39部門分類</t>
    <phoneticPr fontId="22"/>
  </si>
  <si>
    <t>産業連関表部門分類（39部門）に集計</t>
    <rPh sb="0" eb="2">
      <t>サンギョウ</t>
    </rPh>
    <rPh sb="2" eb="4">
      <t>レンカン</t>
    </rPh>
    <rPh sb="4" eb="5">
      <t>ヒョウ</t>
    </rPh>
    <rPh sb="5" eb="7">
      <t>ブモン</t>
    </rPh>
    <rPh sb="7" eb="9">
      <t>ブンルイ</t>
    </rPh>
    <rPh sb="12" eb="14">
      <t>ブモン</t>
    </rPh>
    <rPh sb="16" eb="18">
      <t>シュウケイ</t>
    </rPh>
    <phoneticPr fontId="3"/>
  </si>
  <si>
    <t>日本人観光客</t>
    <rPh sb="0" eb="3">
      <t>ニホンジン</t>
    </rPh>
    <rPh sb="3" eb="6">
      <t>カンコウキャク</t>
    </rPh>
    <phoneticPr fontId="3"/>
  </si>
  <si>
    <t>外国人観光客</t>
    <rPh sb="0" eb="2">
      <t>ガイコク</t>
    </rPh>
    <rPh sb="2" eb="3">
      <t>ジン</t>
    </rPh>
    <rPh sb="3" eb="6">
      <t>カンコウキャク</t>
    </rPh>
    <phoneticPr fontId="3"/>
  </si>
  <si>
    <t>外国人観光客</t>
    <rPh sb="0" eb="6">
      <t>ガイコクジンカンコウキャク</t>
    </rPh>
    <phoneticPr fontId="3"/>
  </si>
  <si>
    <t>その他対個人サービス</t>
  </si>
  <si>
    <t>その他対個人サービス</t>
    <rPh sb="2" eb="3">
      <t>タ</t>
    </rPh>
    <phoneticPr fontId="1"/>
  </si>
  <si>
    <t>その他対個人サービス</t>
    <rPh sb="2" eb="3">
      <t>タ</t>
    </rPh>
    <phoneticPr fontId="3"/>
  </si>
  <si>
    <t>その他対個人サービス</t>
    <phoneticPr fontId="1"/>
  </si>
  <si>
    <t>その他対個人サービス</t>
    <phoneticPr fontId="3"/>
  </si>
  <si>
    <t>その他対個人サービス</t>
    <phoneticPr fontId="3"/>
  </si>
  <si>
    <t>その他対個人サービス</t>
    <phoneticPr fontId="1"/>
  </si>
  <si>
    <t>運輸・郵便（観光客の乗り物運賃）</t>
    <rPh sb="3" eb="5">
      <t>ユウビン</t>
    </rPh>
    <rPh sb="6" eb="9">
      <t>カンコウキャク</t>
    </rPh>
    <rPh sb="10" eb="11">
      <t>ノ</t>
    </rPh>
    <rPh sb="12" eb="13">
      <t>モノ</t>
    </rPh>
    <rPh sb="13" eb="15">
      <t>ウンチン</t>
    </rPh>
    <phoneticPr fontId="28"/>
  </si>
  <si>
    <t>運輸・郵便（観光客の乗り物運賃）</t>
    <rPh sb="3" eb="5">
      <t>ユウビン</t>
    </rPh>
    <phoneticPr fontId="28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</si>
  <si>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</si>
  <si>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</si>
  <si>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</si>
  <si>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</si>
  <si>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</si>
  <si>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</si>
  <si>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</si>
  <si>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</si>
  <si>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※　産業部門の詳細な説明につきましては、総務省HPに掲載されています『平成27年（2015年）産業連関表（－総合解説編－）』の</t>
    <rPh sb="2" eb="4">
      <t>サンギョウ</t>
    </rPh>
    <rPh sb="4" eb="6">
      <t>ブモン</t>
    </rPh>
    <rPh sb="7" eb="9">
      <t>ショウサイ</t>
    </rPh>
    <rPh sb="10" eb="12">
      <t>セツメイ</t>
    </rPh>
    <rPh sb="20" eb="23">
      <t>ソウムショウ</t>
    </rPh>
    <rPh sb="26" eb="28">
      <t>ケイサイ</t>
    </rPh>
    <phoneticPr fontId="3"/>
  </si>
  <si>
    <t>　 第３部、第９章をご覧ください。</t>
    <phoneticPr fontId="3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</si>
  <si>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3"/>
  </si>
  <si>
    <t>　① 観光等にかかる消費額等（与件データ）を該当する産業部門に直接入力</t>
    <rPh sb="3" eb="5">
      <t>カンコウ</t>
    </rPh>
    <rPh sb="5" eb="6">
      <t>トウ</t>
    </rPh>
    <rPh sb="10" eb="13">
      <t>ショウヒガク</t>
    </rPh>
    <rPh sb="13" eb="14">
      <t>トウ</t>
    </rPh>
    <rPh sb="15" eb="17">
      <t>ヨケン</t>
    </rPh>
    <rPh sb="22" eb="24">
      <t>ガイトウ</t>
    </rPh>
    <rPh sb="26" eb="28">
      <t>サンギョウ</t>
    </rPh>
    <rPh sb="28" eb="30">
      <t>ブモン</t>
    </rPh>
    <rPh sb="31" eb="33">
      <t>チョクセツ</t>
    </rPh>
    <rPh sb="33" eb="35">
      <t>ニュウリョク</t>
    </rPh>
    <phoneticPr fontId="3"/>
  </si>
  <si>
    <t xml:space="preserve">  産業部門別の経済波及効果（39部門）</t>
    <rPh sb="2" eb="4">
      <t>サンギョウ</t>
    </rPh>
    <phoneticPr fontId="3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</si>
  <si>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3"/>
  </si>
  <si>
    <t>　　与件データ作成シートのE15、F15の数値となる。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</si>
  <si>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与件データ作成シートのE30～F31の数値となる。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</si>
  <si>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与件データ作成シートのE38・F38の数値となる。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</si>
  <si>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与件データ作成シートのE44～F45の数値となる。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</si>
  <si>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与件データ作成シートのE52～F57の数値となる。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</si>
  <si>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与件データ作成シートのE65～F70、H65～I70の数値となる。</t>
    <rPh sb="2" eb="4">
      <t>ヨケン</t>
    </rPh>
    <rPh sb="7" eb="9">
      <t>サクセイ</t>
    </rPh>
    <rPh sb="29" eb="31">
      <t>スウチ</t>
    </rPh>
    <phoneticPr fontId="3"/>
  </si>
  <si>
    <t>その他対個人サービス</t>
    <phoneticPr fontId="1"/>
  </si>
  <si>
    <t>その他対個人サービス</t>
    <phoneticPr fontId="1"/>
  </si>
  <si>
    <t>令和２年（2020年）</t>
    <rPh sb="0" eb="11">
      <t>２</t>
    </rPh>
    <phoneticPr fontId="3"/>
  </si>
  <si>
    <t>更新日</t>
    <rPh sb="0" eb="3">
      <t>コウシンビ</t>
    </rPh>
    <phoneticPr fontId="3"/>
  </si>
  <si>
    <t>更新内容</t>
    <rPh sb="0" eb="4">
      <t>コウシンナイヨウ</t>
    </rPh>
    <phoneticPr fontId="3"/>
  </si>
  <si>
    <t>令和２年（2020年）12月25日</t>
    <rPh sb="0" eb="11">
      <t>２</t>
    </rPh>
    <rPh sb="13" eb="14">
      <t>ガツ</t>
    </rPh>
    <rPh sb="16" eb="17">
      <t>ニチ</t>
    </rPh>
    <phoneticPr fontId="3"/>
  </si>
  <si>
    <t>Ⅰ．延べ宿泊客数　（人・泊）</t>
    <rPh sb="2" eb="3">
      <t>ノ</t>
    </rPh>
    <rPh sb="4" eb="8">
      <t>シュクハクキャクスウ</t>
    </rPh>
    <rPh sb="10" eb="11">
      <t>ニン</t>
    </rPh>
    <rPh sb="12" eb="13">
      <t>ハク</t>
    </rPh>
    <phoneticPr fontId="3"/>
  </si>
  <si>
    <t>合計</t>
    <rPh sb="0" eb="2">
      <t>ゴウケイ</t>
    </rPh>
    <phoneticPr fontId="3"/>
  </si>
  <si>
    <t>Ⅱ．宿泊客数（実数）　（人）</t>
    <rPh sb="2" eb="5">
      <t>シュクハクキャク</t>
    </rPh>
    <rPh sb="5" eb="6">
      <t>スウ</t>
    </rPh>
    <rPh sb="7" eb="9">
      <t>ジッスウ</t>
    </rPh>
    <phoneticPr fontId="3"/>
  </si>
  <si>
    <t>令和３年（2021年）３月15日</t>
    <rPh sb="0" eb="11">
      <t>３</t>
    </rPh>
    <rPh sb="12" eb="13">
      <t>ガツ</t>
    </rPh>
    <rPh sb="15" eb="16">
      <t>ニチ</t>
    </rPh>
    <phoneticPr fontId="3"/>
  </si>
  <si>
    <t>令和４年（2022年）12月28日</t>
    <rPh sb="0" eb="2">
      <t>レイワ</t>
    </rPh>
    <rPh sb="3" eb="4">
      <t>ネン</t>
    </rPh>
    <rPh sb="9" eb="10">
      <t>ネン</t>
    </rPh>
    <rPh sb="13" eb="14">
      <t>ガツ</t>
    </rPh>
    <rPh sb="16" eb="17">
      <t>ニチ</t>
    </rPh>
    <phoneticPr fontId="3"/>
  </si>
  <si>
    <t>令和３年（2021年）</t>
    <rPh sb="0" eb="2">
      <t>レイワ</t>
    </rPh>
    <rPh sb="3" eb="4">
      <t>ネン</t>
    </rPh>
    <rPh sb="9" eb="10">
      <t>ネン</t>
    </rPh>
    <phoneticPr fontId="3"/>
  </si>
  <si>
    <t>「平成23年（2011年）熊本県産業連関表」から「平成27年（2015年）熊本県産業連関表」へデータ更新</t>
    <rPh sb="1" eb="3">
      <t>ヘイセイ</t>
    </rPh>
    <rPh sb="5" eb="6">
      <t>ネン</t>
    </rPh>
    <rPh sb="11" eb="12">
      <t>ネン</t>
    </rPh>
    <rPh sb="13" eb="21">
      <t>クマモトケンサンギョウレンカンヒョウ</t>
    </rPh>
    <rPh sb="25" eb="37">
      <t>２７</t>
    </rPh>
    <rPh sb="37" eb="45">
      <t>クマモトケンサンギョウレンカンヒョウ</t>
    </rPh>
    <rPh sb="50" eb="52">
      <t>コウシン</t>
    </rPh>
    <phoneticPr fontId="3"/>
  </si>
  <si>
    <t>令和２年（2020年）分の消費転換係数を追加</t>
    <rPh sb="0" eb="11">
      <t>２</t>
    </rPh>
    <rPh sb="11" eb="12">
      <t>ブン</t>
    </rPh>
    <rPh sb="13" eb="19">
      <t>ショウヒテンカンケイスウ</t>
    </rPh>
    <rPh sb="20" eb="22">
      <t>ツイカ</t>
    </rPh>
    <phoneticPr fontId="3"/>
  </si>
  <si>
    <t>按分データ等シートで使用している次の統計データを更新（時点修正）
　「熊本県観光統計表」 平成30年（2018年）分から平成31年・令和元年（2019年）分へデータ更新
　「宿泊旅行統計調査」 平成30年（2018年）分から平成31年・令和元年（2019年）分へデータ更新</t>
    <rPh sb="0" eb="2">
      <t>アンブン</t>
    </rPh>
    <rPh sb="5" eb="6">
      <t>トウ</t>
    </rPh>
    <rPh sb="10" eb="12">
      <t>シヨウ</t>
    </rPh>
    <rPh sb="27" eb="29">
      <t>ジテン</t>
    </rPh>
    <rPh sb="29" eb="31">
      <t>シュウセイ</t>
    </rPh>
    <rPh sb="35" eb="38">
      <t>クマモトケン</t>
    </rPh>
    <rPh sb="38" eb="43">
      <t>カンコウトウケイヒョウ</t>
    </rPh>
    <rPh sb="87" eb="91">
      <t>シュクハクリョコウ</t>
    </rPh>
    <rPh sb="91" eb="95">
      <t>トウケイチョウサ</t>
    </rPh>
    <rPh sb="97" eb="99">
      <t>ヘイセイ</t>
    </rPh>
    <rPh sb="101" eb="102">
      <t>ネン</t>
    </rPh>
    <rPh sb="107" eb="108">
      <t>ネン</t>
    </rPh>
    <rPh sb="109" eb="110">
      <t>ブン</t>
    </rPh>
    <rPh sb="112" eb="114">
      <t>ヘイセイ</t>
    </rPh>
    <rPh sb="116" eb="117">
      <t>ネン</t>
    </rPh>
    <rPh sb="118" eb="120">
      <t>レイワ</t>
    </rPh>
    <rPh sb="120" eb="122">
      <t>ガンネン</t>
    </rPh>
    <rPh sb="127" eb="128">
      <t>ネン</t>
    </rPh>
    <rPh sb="129" eb="130">
      <t>ブン</t>
    </rPh>
    <rPh sb="134" eb="136">
      <t>コウシン</t>
    </rPh>
    <phoneticPr fontId="3"/>
  </si>
  <si>
    <t>注１ ： 「平成31年（令和元年）熊本県観光統計表」の観光消費単価を用いて観光消費額を推計し、「旅行・観光消費動向調査」</t>
    <rPh sb="27" eb="29">
      <t>カンコウ</t>
    </rPh>
    <rPh sb="29" eb="31">
      <t>ショウヒ</t>
    </rPh>
    <rPh sb="31" eb="33">
      <t>タンカ</t>
    </rPh>
    <rPh sb="34" eb="35">
      <t>モチ</t>
    </rPh>
    <rPh sb="37" eb="39">
      <t>カンコウ</t>
    </rPh>
    <rPh sb="39" eb="42">
      <t>ショウヒガク</t>
    </rPh>
    <rPh sb="43" eb="45">
      <t>スイケイ</t>
    </rPh>
    <phoneticPr fontId="3"/>
  </si>
  <si>
    <t>計</t>
    <rPh sb="0" eb="1">
      <t>ケイ</t>
    </rPh>
    <phoneticPr fontId="3"/>
  </si>
  <si>
    <t>按分データ等シートで使用している次の統計データを更新（時点修正）
　「旅行・観光消費動向調査」 平成30年（2018年）分から平成31年・令和元年（2019年）分へデータ更新
　「訪日外国人消費動向調査」 平成30年（2018年）分から平成31年・令和元年（2019年）分へデータ更新
令和３年（2021年）分の消費転換係数を追加</t>
    <rPh sb="0" eb="2">
      <t>アンブン</t>
    </rPh>
    <rPh sb="5" eb="6">
      <t>トウ</t>
    </rPh>
    <rPh sb="10" eb="12">
      <t>シヨウ</t>
    </rPh>
    <rPh sb="16" eb="17">
      <t>ツギ</t>
    </rPh>
    <rPh sb="18" eb="20">
      <t>トウケイ</t>
    </rPh>
    <rPh sb="24" eb="26">
      <t>コウシン</t>
    </rPh>
    <phoneticPr fontId="3"/>
  </si>
  <si>
    <t>令和４年（2022年）</t>
    <rPh sb="0" eb="2">
      <t>レイワ</t>
    </rPh>
    <rPh sb="3" eb="4">
      <t>ネン</t>
    </rPh>
    <rPh sb="9" eb="10">
      <t>ネン</t>
    </rPh>
    <phoneticPr fontId="3"/>
  </si>
  <si>
    <t>令和６年（2024年）１月３１日</t>
    <rPh sb="0" eb="2">
      <t>レイワ</t>
    </rPh>
    <rPh sb="3" eb="4">
      <t>ネン</t>
    </rPh>
    <rPh sb="9" eb="10">
      <t>ネン</t>
    </rPh>
    <rPh sb="12" eb="13">
      <t>ガツ</t>
    </rPh>
    <rPh sb="15" eb="16">
      <t>ニチ</t>
    </rPh>
    <phoneticPr fontId="3"/>
  </si>
  <si>
    <t>按分データ等シートで使用している次の統計データを更新（時点修正）
　「熊本県観光統計表」  平成31年・令和元年（2019年）から令和４年（2022年）分へ日本人観光客分データ更新
　「旅行・観光消費動向調査」 平成31年・令和元年（2019年）から令和４年（2022年）分へ日本人観光客分データ更新
令和４年（2022年）分の消費転換係数を追加</t>
    <phoneticPr fontId="3"/>
  </si>
  <si>
    <t>令和５年（2023年）</t>
  </si>
  <si>
    <t>令和７年（2025年）1月31日</t>
  </si>
  <si>
    <t>令和５年（2023年）分の消費転換係数を追加</t>
  </si>
  <si>
    <t>令和５年（２０２３年）熊本県観光統計表</t>
    <rPh sb="9" eb="10">
      <t>ネン</t>
    </rPh>
    <phoneticPr fontId="3"/>
  </si>
  <si>
    <t>令和５年（２０２３年）熊本県観光統計表</t>
    <rPh sb="0" eb="2">
      <t>レイワ</t>
    </rPh>
    <rPh sb="3" eb="4">
      <t>ネン</t>
    </rPh>
    <rPh sb="9" eb="10">
      <t>ネン</t>
    </rPh>
    <rPh sb="11" eb="13">
      <t>クマモト</t>
    </rPh>
    <rPh sb="13" eb="14">
      <t>ケン</t>
    </rPh>
    <rPh sb="14" eb="16">
      <t>カンコウ</t>
    </rPh>
    <rPh sb="16" eb="19">
      <t>トウケイヒョウ</t>
    </rPh>
    <phoneticPr fontId="3"/>
  </si>
  <si>
    <t>宿泊旅行統計調査（令和5年1月～令和5年12月分）</t>
    <rPh sb="0" eb="4">
      <t>シュクハクリョコウ</t>
    </rPh>
    <rPh sb="4" eb="8">
      <t>トウケイチョウサ</t>
    </rPh>
    <rPh sb="9" eb="11">
      <t>レイワ</t>
    </rPh>
    <rPh sb="16" eb="18">
      <t>レイワ</t>
    </rPh>
    <phoneticPr fontId="3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</si>
  <si>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</si>
  <si>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洗濯・理容・美容・浴場業、映画館、体育館、ゴルフ場、プール、公園、遊園地、パチンコ、カラオケボックス、写真業、冠婚葬祭業、学習塾、書道教授業、造園・植木業、獣医業など
※宿泊業、飲食サービスを除く</t>
    <rPh sb="0" eb="2">
      <t>センタク</t>
    </rPh>
    <rPh sb="3" eb="5">
      <t>リヨウ</t>
    </rPh>
    <rPh sb="6" eb="8">
      <t>ビヨウ</t>
    </rPh>
    <rPh sb="9" eb="11">
      <t>ヨクジョウ</t>
    </rPh>
    <rPh sb="11" eb="12">
      <t>ギョウ</t>
    </rPh>
    <rPh sb="13" eb="16">
      <t>エイガカン</t>
    </rPh>
    <rPh sb="17" eb="20">
      <t>タイイクカン</t>
    </rPh>
    <rPh sb="24" eb="25">
      <t>ジョウ</t>
    </rPh>
    <rPh sb="30" eb="32">
      <t>コウエン</t>
    </rPh>
    <rPh sb="33" eb="36">
      <t>ユウエンチ</t>
    </rPh>
    <rPh sb="51" eb="53">
      <t>シャシン</t>
    </rPh>
    <rPh sb="53" eb="54">
      <t>ギョウ</t>
    </rPh>
    <rPh sb="55" eb="57">
      <t>カンコン</t>
    </rPh>
    <rPh sb="57" eb="59">
      <t>ソウサイ</t>
    </rPh>
    <rPh sb="59" eb="60">
      <t>ギョウ</t>
    </rPh>
    <rPh sb="61" eb="64">
      <t>ガクシュウジュク</t>
    </rPh>
    <rPh sb="65" eb="67">
      <t>ショドウ</t>
    </rPh>
    <rPh sb="67" eb="69">
      <t>キョウジュ</t>
    </rPh>
    <rPh sb="69" eb="70">
      <t>ギョウ</t>
    </rPh>
    <rPh sb="71" eb="73">
      <t>ゾウエン</t>
    </rPh>
    <rPh sb="74" eb="76">
      <t>ウエキ</t>
    </rPh>
    <rPh sb="76" eb="77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</si>
  <si>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</si>
  <si>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</si>
  <si>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及び熊本県公表の「令和５年熊本県観光統計表」を基に算定</t>
    <rPh sb="23" eb="24">
      <t>モト</t>
    </rPh>
    <phoneticPr fontId="3"/>
  </si>
  <si>
    <t>観光庁公表の「旅行・観光産業の経済効果に関する調査研究（2019年版）」、「旅行・観光消費動向調査(2023)」</t>
    <rPh sb="0" eb="2">
      <t>カンコウ</t>
    </rPh>
    <rPh sb="2" eb="3">
      <t>チョウ</t>
    </rPh>
    <rPh sb="3" eb="5">
      <t>コウヒョウ</t>
    </rPh>
    <rPh sb="7" eb="9">
      <t>リョコウ</t>
    </rPh>
    <rPh sb="10" eb="12">
      <t>カンコウ</t>
    </rPh>
    <rPh sb="12" eb="14">
      <t>サンギョウ</t>
    </rPh>
    <rPh sb="15" eb="17">
      <t>ケイザイ</t>
    </rPh>
    <rPh sb="17" eb="19">
      <t>コウカ</t>
    </rPh>
    <rPh sb="20" eb="21">
      <t>カン</t>
    </rPh>
    <rPh sb="23" eb="25">
      <t>チョウサ</t>
    </rPh>
    <rPh sb="25" eb="27">
      <t>ケンキュウ</t>
    </rPh>
    <rPh sb="32" eb="33">
      <t>ネン</t>
    </rPh>
    <rPh sb="33" eb="34">
      <t>バン</t>
    </rPh>
    <rPh sb="38" eb="40">
      <t>リョコウ</t>
    </rPh>
    <rPh sb="41" eb="43">
      <t>カンコウ</t>
    </rPh>
    <rPh sb="43" eb="45">
      <t>ショウヒ</t>
    </rPh>
    <rPh sb="45" eb="47">
      <t>ドウコウ</t>
    </rPh>
    <rPh sb="47" eb="49">
      <t>チョウサ</t>
    </rPh>
    <phoneticPr fontId="3"/>
  </si>
  <si>
    <t>観光庁公表の「旅行・観光産業の経済効果に関する調査研究（2019年版）」、「インバウンド消費動向調査(2023)」</t>
    <rPh sb="0" eb="2">
      <t>カンコウ</t>
    </rPh>
    <rPh sb="2" eb="3">
      <t>チョウ</t>
    </rPh>
    <rPh sb="3" eb="5">
      <t>コウヒョウ</t>
    </rPh>
    <rPh sb="7" eb="9">
      <t>リョコウ</t>
    </rPh>
    <rPh sb="10" eb="12">
      <t>カンコウ</t>
    </rPh>
    <rPh sb="12" eb="14">
      <t>サンギョウ</t>
    </rPh>
    <rPh sb="15" eb="17">
      <t>ケイザイ</t>
    </rPh>
    <rPh sb="17" eb="19">
      <t>コウカ</t>
    </rPh>
    <rPh sb="20" eb="21">
      <t>カン</t>
    </rPh>
    <rPh sb="23" eb="25">
      <t>チョウサ</t>
    </rPh>
    <rPh sb="25" eb="27">
      <t>ケンキュウ</t>
    </rPh>
    <rPh sb="32" eb="33">
      <t>ネン</t>
    </rPh>
    <rPh sb="33" eb="34">
      <t>バン</t>
    </rPh>
    <rPh sb="44" eb="46">
      <t>ショウヒ</t>
    </rPh>
    <rPh sb="46" eb="48">
      <t>ドウコウ</t>
    </rPh>
    <rPh sb="48" eb="50">
      <t>チョウサ</t>
    </rPh>
    <phoneticPr fontId="3"/>
  </si>
  <si>
    <t>令和７年（2025年）7月24日</t>
    <phoneticPr fontId="3"/>
  </si>
  <si>
    <t>「平成27年（2015年）熊本県産業連関表」から「令和2年（2020年）熊本県産業連関表」へデータ更新</t>
    <rPh sb="13" eb="21">
      <t>クマモトケンサンギョウレンカンヒョウ</t>
    </rPh>
    <rPh sb="25" eb="27">
      <t>レイワ</t>
    </rPh>
    <rPh sb="28" eb="29">
      <t>ネン</t>
    </rPh>
    <rPh sb="34" eb="35">
      <t>ネン</t>
    </rPh>
    <rPh sb="36" eb="44">
      <t>クマモトケンサンギョウレンカンヒョウ</t>
    </rPh>
    <rPh sb="49" eb="51">
      <t>コウシン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</si>
</sst>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.00_ ;[Red]\-#,##0.00\ "/>
    <numFmt numFmtId="177" formatCode="0.00_ "/>
    <numFmt numFmtId="178" formatCode="0.000000_ "/>
    <numFmt numFmtId="179" formatCode="0_ "/>
    <numFmt numFmtId="180" formatCode="0.000000_ ;[Red]\-0.000000\ "/>
    <numFmt numFmtId="181" formatCode="#,##0.000000;[Red]\-#,##0.000000"/>
    <numFmt numFmtId="182" formatCode="#,##0.000000"/>
    <numFmt numFmtId="183" formatCode="#,##0_);[Red]\(#,##0\)"/>
    <numFmt numFmtId="184" formatCode="#,##0_ "/>
    <numFmt numFmtId="185" formatCode="0.0%"/>
    <numFmt numFmtId="186" formatCode="0_);[Red]\(0\)"/>
    <numFmt numFmtId="187" formatCode="#,##0&quot;人&quot;"/>
    <numFmt numFmtId="188" formatCode="#,##0&quot;百万円&quot;"/>
    <numFmt numFmtId="189" formatCode="0.00&quot;倍&quot;"/>
  </numFmts>
  <fonts count="5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9"/>
      <color rgb="FF000000"/>
      <name val="Meiryo UI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0"/>
      <color theme="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3" tint="-0.499984740745262"/>
        <bgColor indexed="64"/>
      </patternFill>
    </fill>
    <fill>
      <gradientFill degree="180">
        <stop position="0">
          <color theme="3" tint="0.59999389629810485"/>
        </stop>
        <stop position="1">
          <color theme="3" tint="-0.49803155613879818"/>
        </stop>
      </gradientFill>
    </fill>
    <fill>
      <patternFill patternType="solid">
        <fgColor rgb="FF002060"/>
        <bgColor indexed="64"/>
      </patternFill>
    </fill>
  </fills>
  <borders count="2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auto="1"/>
      </left>
      <right style="medium">
        <color indexed="64"/>
      </right>
      <top style="thick">
        <color rgb="FFFF0000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hair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rgb="FFFF0000"/>
      </left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medium">
        <color rgb="FFFF0000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rgb="FFFF0000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medium">
        <color rgb="FFFF0000"/>
      </left>
      <right style="thin">
        <color indexed="64"/>
      </right>
      <top style="hair">
        <color theme="1"/>
      </top>
      <bottom style="thin">
        <color theme="1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hair">
        <color theme="1"/>
      </bottom>
      <diagonal/>
    </border>
    <border>
      <left style="medium">
        <color rgb="FFFF0000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medium">
        <color rgb="FFFF0000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rgb="FFFF0000"/>
      </left>
      <right/>
      <top style="thin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hair">
        <color indexed="64"/>
      </bottom>
      <diagonal/>
    </border>
    <border>
      <left style="thin">
        <color theme="1"/>
      </left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theme="0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38" fontId="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</cellStyleXfs>
  <cellXfs count="1021">
    <xf numFmtId="0" fontId="0" fillId="0" borderId="0" xfId="0"/>
    <xf numFmtId="0" fontId="4" fillId="0" borderId="0" xfId="0" applyFont="1" applyAlignment="1">
      <alignment wrapText="1"/>
    </xf>
    <xf numFmtId="0" fontId="0" fillId="0" borderId="0" xfId="0" applyAlignment="1">
      <alignment horizontal="right"/>
    </xf>
    <xf numFmtId="38" fontId="2" fillId="0" borderId="0" xfId="1" applyFont="1" applyFill="1" applyBorder="1" applyAlignment="1">
      <alignment wrapText="1"/>
    </xf>
    <xf numFmtId="38" fontId="2" fillId="0" borderId="0" xfId="1" applyFont="1" applyBorder="1"/>
    <xf numFmtId="38" fontId="2" fillId="0" borderId="0" xfId="0" applyNumberFormat="1" applyFont="1"/>
    <xf numFmtId="0" fontId="0" fillId="3" borderId="0" xfId="0" applyFill="1"/>
    <xf numFmtId="0" fontId="4" fillId="3" borderId="5" xfId="0" applyFont="1" applyFill="1" applyBorder="1" applyAlignment="1">
      <alignment wrapText="1"/>
    </xf>
    <xf numFmtId="0" fontId="0" fillId="3" borderId="4" xfId="0" applyFill="1" applyBorder="1"/>
    <xf numFmtId="0" fontId="0" fillId="3" borderId="0" xfId="0" applyFill="1" applyAlignment="1">
      <alignment horizontal="right"/>
    </xf>
    <xf numFmtId="0" fontId="6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 applyProtection="1">
      <alignment horizontal="right"/>
      <protection locked="0"/>
    </xf>
    <xf numFmtId="0" fontId="10" fillId="0" borderId="0" xfId="3">
      <alignment vertical="center"/>
    </xf>
    <xf numFmtId="0" fontId="10" fillId="0" borderId="0" xfId="3" applyAlignment="1">
      <alignment horizontal="right" vertical="center"/>
    </xf>
    <xf numFmtId="0" fontId="10" fillId="0" borderId="5" xfId="3" applyBorder="1" applyAlignment="1">
      <alignment horizontal="center" vertical="center"/>
    </xf>
    <xf numFmtId="0" fontId="10" fillId="0" borderId="4" xfId="3" applyBorder="1">
      <alignment vertical="center"/>
    </xf>
    <xf numFmtId="0" fontId="10" fillId="0" borderId="13" xfId="3" applyBorder="1">
      <alignment vertical="center"/>
    </xf>
    <xf numFmtId="0" fontId="10" fillId="0" borderId="6" xfId="3" applyBorder="1" applyAlignment="1">
      <alignment horizontal="center" vertical="center"/>
    </xf>
    <xf numFmtId="0" fontId="10" fillId="0" borderId="12" xfId="3" applyBorder="1">
      <alignment vertical="center"/>
    </xf>
    <xf numFmtId="0" fontId="10" fillId="0" borderId="7" xfId="3" applyBorder="1">
      <alignment vertical="center"/>
    </xf>
    <xf numFmtId="178" fontId="10" fillId="0" borderId="0" xfId="3" applyNumberFormat="1">
      <alignment vertical="center"/>
    </xf>
    <xf numFmtId="0" fontId="11" fillId="0" borderId="0" xfId="3" applyFont="1">
      <alignment vertical="center"/>
    </xf>
    <xf numFmtId="38" fontId="10" fillId="0" borderId="2" xfId="3" applyNumberFormat="1" applyBorder="1">
      <alignment vertical="center"/>
    </xf>
    <xf numFmtId="38" fontId="10" fillId="0" borderId="9" xfId="3" applyNumberFormat="1" applyBorder="1">
      <alignment vertical="center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 wrapText="1"/>
    </xf>
    <xf numFmtId="0" fontId="0" fillId="5" borderId="0" xfId="0" applyFill="1"/>
    <xf numFmtId="0" fontId="2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4" borderId="19" xfId="0" applyFill="1" applyBorder="1" applyAlignment="1" applyProtection="1">
      <alignment horizontal="center" vertical="center"/>
      <protection locked="0"/>
    </xf>
    <xf numFmtId="0" fontId="0" fillId="4" borderId="24" xfId="0" applyFill="1" applyBorder="1" applyAlignment="1" applyProtection="1">
      <alignment horizontal="center" vertical="center"/>
      <protection locked="0"/>
    </xf>
    <xf numFmtId="38" fontId="0" fillId="2" borderId="26" xfId="1" applyFont="1" applyFill="1" applyBorder="1" applyProtection="1">
      <protection locked="0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4" fillId="3" borderId="18" xfId="0" applyFont="1" applyFill="1" applyBorder="1"/>
    <xf numFmtId="0" fontId="0" fillId="3" borderId="26" xfId="0" applyFill="1" applyBorder="1"/>
    <xf numFmtId="0" fontId="0" fillId="3" borderId="16" xfId="0" applyFill="1" applyBorder="1"/>
    <xf numFmtId="0" fontId="4" fillId="0" borderId="14" xfId="0" applyFont="1" applyBorder="1" applyAlignment="1">
      <alignment wrapText="1"/>
    </xf>
    <xf numFmtId="0" fontId="4" fillId="0" borderId="24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17" xfId="0" applyBorder="1"/>
    <xf numFmtId="0" fontId="0" fillId="0" borderId="37" xfId="0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182" fontId="0" fillId="7" borderId="5" xfId="0" applyNumberFormat="1" applyFill="1" applyBorder="1"/>
    <xf numFmtId="0" fontId="0" fillId="6" borderId="27" xfId="0" applyFill="1" applyBorder="1" applyAlignment="1">
      <alignment horizontal="center" vertical="center"/>
    </xf>
    <xf numFmtId="0" fontId="0" fillId="6" borderId="47" xfId="0" applyFill="1" applyBorder="1" applyAlignment="1">
      <alignment horizontal="center" vertical="center"/>
    </xf>
    <xf numFmtId="38" fontId="10" fillId="7" borderId="2" xfId="3" applyNumberFormat="1" applyFill="1" applyBorder="1">
      <alignment vertical="center"/>
    </xf>
    <xf numFmtId="38" fontId="10" fillId="7" borderId="9" xfId="3" applyNumberFormat="1" applyFill="1" applyBorder="1">
      <alignment vertical="center"/>
    </xf>
    <xf numFmtId="38" fontId="10" fillId="7" borderId="5" xfId="3" applyNumberFormat="1" applyFill="1" applyBorder="1">
      <alignment vertical="center"/>
    </xf>
    <xf numFmtId="38" fontId="10" fillId="7" borderId="5" xfId="2" applyFont="1" applyFill="1" applyBorder="1">
      <alignment vertical="center"/>
    </xf>
    <xf numFmtId="0" fontId="18" fillId="0" borderId="10" xfId="3" applyFont="1" applyBorder="1">
      <alignment vertical="center"/>
    </xf>
    <xf numFmtId="0" fontId="18" fillId="0" borderId="0" xfId="3" applyFont="1">
      <alignment vertical="center"/>
    </xf>
    <xf numFmtId="181" fontId="10" fillId="0" borderId="0" xfId="3" applyNumberFormat="1">
      <alignment vertical="center"/>
    </xf>
    <xf numFmtId="0" fontId="0" fillId="0" borderId="0" xfId="0" applyAlignment="1">
      <alignment horizontal="center"/>
    </xf>
    <xf numFmtId="0" fontId="4" fillId="0" borderId="43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4" xfId="0" applyFont="1" applyBorder="1"/>
    <xf numFmtId="0" fontId="0" fillId="0" borderId="24" xfId="0" applyBorder="1"/>
    <xf numFmtId="38" fontId="0" fillId="7" borderId="43" xfId="0" applyNumberFormat="1" applyFill="1" applyBorder="1" applyAlignment="1">
      <alignment horizontal="right"/>
    </xf>
    <xf numFmtId="38" fontId="0" fillId="7" borderId="24" xfId="0" applyNumberFormat="1" applyFill="1" applyBorder="1" applyAlignment="1">
      <alignment horizontal="right"/>
    </xf>
    <xf numFmtId="180" fontId="0" fillId="8" borderId="47" xfId="0" applyNumberFormat="1" applyFill="1" applyBorder="1"/>
    <xf numFmtId="38" fontId="0" fillId="7" borderId="27" xfId="1" applyFont="1" applyFill="1" applyBorder="1"/>
    <xf numFmtId="178" fontId="0" fillId="8" borderId="47" xfId="0" applyNumberFormat="1" applyFill="1" applyBorder="1" applyProtection="1">
      <protection locked="0"/>
    </xf>
    <xf numFmtId="38" fontId="0" fillId="7" borderId="24" xfId="1" applyFont="1" applyFill="1" applyBorder="1"/>
    <xf numFmtId="38" fontId="0" fillId="0" borderId="0" xfId="1" applyFont="1" applyFill="1" applyBorder="1"/>
    <xf numFmtId="38" fontId="0" fillId="7" borderId="47" xfId="1" applyFont="1" applyFill="1" applyBorder="1"/>
    <xf numFmtId="0" fontId="4" fillId="0" borderId="0" xfId="0" applyFont="1" applyAlignment="1">
      <alignment horizontal="center" vertical="center" wrapText="1"/>
    </xf>
    <xf numFmtId="38" fontId="0" fillId="0" borderId="0" xfId="0" applyNumberFormat="1"/>
    <xf numFmtId="38" fontId="2" fillId="7" borderId="47" xfId="0" applyNumberFormat="1" applyFont="1" applyFill="1" applyBorder="1"/>
    <xf numFmtId="176" fontId="0" fillId="0" borderId="62" xfId="1" applyNumberFormat="1" applyFont="1" applyFill="1" applyBorder="1"/>
    <xf numFmtId="38" fontId="2" fillId="7" borderId="24" xfId="0" applyNumberFormat="1" applyFont="1" applyFill="1" applyBorder="1"/>
    <xf numFmtId="0" fontId="20" fillId="0" borderId="0" xfId="0" applyFont="1" applyAlignment="1">
      <alignment horizontal="left" vertical="center"/>
    </xf>
    <xf numFmtId="38" fontId="2" fillId="7" borderId="27" xfId="0" applyNumberFormat="1" applyFont="1" applyFill="1" applyBorder="1"/>
    <xf numFmtId="0" fontId="2" fillId="5" borderId="0" xfId="0" applyFont="1" applyFill="1"/>
    <xf numFmtId="0" fontId="2" fillId="5" borderId="0" xfId="0" applyFont="1" applyFill="1" applyAlignment="1">
      <alignment vertical="center"/>
    </xf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2" fillId="5" borderId="0" xfId="0" applyFont="1" applyFill="1" applyProtection="1">
      <protection locked="0"/>
    </xf>
    <xf numFmtId="0" fontId="4" fillId="5" borderId="63" xfId="0" applyFont="1" applyFill="1" applyBorder="1" applyProtection="1">
      <protection locked="0"/>
    </xf>
    <xf numFmtId="0" fontId="4" fillId="5" borderId="64" xfId="0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5" borderId="0" xfId="0" applyFont="1" applyFill="1" applyAlignment="1">
      <alignment wrapText="1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 applyProtection="1">
      <alignment vertical="center"/>
      <protection locked="0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21" fillId="0" borderId="4" xfId="0" applyFont="1" applyBorder="1" applyAlignment="1">
      <alignment vertical="center"/>
    </xf>
    <xf numFmtId="181" fontId="21" fillId="0" borderId="3" xfId="3" applyNumberFormat="1" applyFont="1" applyBorder="1" applyAlignment="1">
      <alignment horizontal="center" vertical="center"/>
    </xf>
    <xf numFmtId="0" fontId="21" fillId="0" borderId="0" xfId="3" applyFont="1" applyAlignment="1">
      <alignment horizontal="right" vertical="center"/>
    </xf>
    <xf numFmtId="0" fontId="21" fillId="0" borderId="0" xfId="3" applyFont="1" applyAlignment="1">
      <alignment horizontal="right"/>
    </xf>
    <xf numFmtId="0" fontId="21" fillId="0" borderId="0" xfId="3" applyFont="1" applyAlignment="1">
      <alignment horizontal="center" vertical="center"/>
    </xf>
    <xf numFmtId="0" fontId="25" fillId="0" borderId="0" xfId="3" applyFont="1">
      <alignment vertical="center"/>
    </xf>
    <xf numFmtId="0" fontId="21" fillId="0" borderId="0" xfId="3" applyFont="1">
      <alignment vertical="center"/>
    </xf>
    <xf numFmtId="0" fontId="24" fillId="0" borderId="0" xfId="3" applyFont="1">
      <alignment vertical="center"/>
    </xf>
    <xf numFmtId="0" fontId="21" fillId="0" borderId="5" xfId="3" applyFont="1" applyBorder="1">
      <alignment vertical="center"/>
    </xf>
    <xf numFmtId="0" fontId="21" fillId="0" borderId="5" xfId="3" applyFont="1" applyBorder="1" applyAlignment="1">
      <alignment horizontal="center" vertical="center"/>
    </xf>
    <xf numFmtId="3" fontId="21" fillId="6" borderId="5" xfId="3" applyNumberFormat="1" applyFont="1" applyFill="1" applyBorder="1">
      <alignment vertical="center"/>
    </xf>
    <xf numFmtId="3" fontId="21" fillId="7" borderId="5" xfId="3" applyNumberFormat="1" applyFont="1" applyFill="1" applyBorder="1">
      <alignment vertical="center"/>
    </xf>
    <xf numFmtId="0" fontId="21" fillId="0" borderId="13" xfId="3" applyFont="1" applyBorder="1">
      <alignment vertical="center"/>
    </xf>
    <xf numFmtId="0" fontId="21" fillId="0" borderId="3" xfId="3" applyFont="1" applyBorder="1">
      <alignment vertical="center"/>
    </xf>
    <xf numFmtId="0" fontId="21" fillId="0" borderId="1" xfId="3" applyFont="1" applyBorder="1">
      <alignment vertical="center"/>
    </xf>
    <xf numFmtId="0" fontId="21" fillId="0" borderId="2" xfId="3" applyFont="1" applyBorder="1">
      <alignment vertical="center"/>
    </xf>
    <xf numFmtId="38" fontId="21" fillId="6" borderId="5" xfId="3" applyNumberFormat="1" applyFont="1" applyFill="1" applyBorder="1">
      <alignment vertical="center"/>
    </xf>
    <xf numFmtId="38" fontId="21" fillId="7" borderId="5" xfId="3" applyNumberFormat="1" applyFont="1" applyFill="1" applyBorder="1">
      <alignment vertical="center"/>
    </xf>
    <xf numFmtId="38" fontId="21" fillId="8" borderId="1" xfId="3" applyNumberFormat="1" applyFont="1" applyFill="1" applyBorder="1">
      <alignment vertical="center"/>
    </xf>
    <xf numFmtId="38" fontId="21" fillId="7" borderId="2" xfId="3" applyNumberFormat="1" applyFont="1" applyFill="1" applyBorder="1">
      <alignment vertical="center"/>
    </xf>
    <xf numFmtId="38" fontId="21" fillId="8" borderId="2" xfId="3" applyNumberFormat="1" applyFont="1" applyFill="1" applyBorder="1">
      <alignment vertical="center"/>
    </xf>
    <xf numFmtId="38" fontId="21" fillId="7" borderId="1" xfId="3" applyNumberFormat="1" applyFont="1" applyFill="1" applyBorder="1">
      <alignment vertical="center"/>
    </xf>
    <xf numFmtId="38" fontId="21" fillId="7" borderId="70" xfId="3" applyNumberFormat="1" applyFont="1" applyFill="1" applyBorder="1">
      <alignment vertical="center"/>
    </xf>
    <xf numFmtId="38" fontId="21" fillId="8" borderId="71" xfId="3" applyNumberFormat="1" applyFont="1" applyFill="1" applyBorder="1">
      <alignment vertical="center"/>
    </xf>
    <xf numFmtId="38" fontId="21" fillId="6" borderId="3" xfId="3" applyNumberFormat="1" applyFont="1" applyFill="1" applyBorder="1">
      <alignment vertical="center"/>
    </xf>
    <xf numFmtId="38" fontId="21" fillId="6" borderId="1" xfId="3" applyNumberFormat="1" applyFont="1" applyFill="1" applyBorder="1">
      <alignment vertical="center"/>
    </xf>
    <xf numFmtId="38" fontId="21" fillId="6" borderId="2" xfId="3" applyNumberFormat="1" applyFont="1" applyFill="1" applyBorder="1">
      <alignment vertical="center"/>
    </xf>
    <xf numFmtId="38" fontId="21" fillId="7" borderId="1" xfId="3" applyNumberFormat="1" applyFont="1" applyFill="1" applyBorder="1" applyAlignment="1">
      <alignment horizontal="right" vertical="center"/>
    </xf>
    <xf numFmtId="38" fontId="21" fillId="7" borderId="2" xfId="3" applyNumberFormat="1" applyFont="1" applyFill="1" applyBorder="1" applyAlignment="1">
      <alignment horizontal="right" vertical="center"/>
    </xf>
    <xf numFmtId="38" fontId="21" fillId="7" borderId="3" xfId="3" applyNumberFormat="1" applyFont="1" applyFill="1" applyBorder="1" applyAlignment="1">
      <alignment horizontal="right" vertical="center"/>
    </xf>
    <xf numFmtId="38" fontId="21" fillId="7" borderId="3" xfId="3" applyNumberFormat="1" applyFont="1" applyFill="1" applyBorder="1">
      <alignment vertical="center"/>
    </xf>
    <xf numFmtId="0" fontId="21" fillId="0" borderId="7" xfId="3" applyFont="1" applyBorder="1">
      <alignment vertical="center"/>
    </xf>
    <xf numFmtId="3" fontId="21" fillId="7" borderId="1" xfId="3" applyNumberFormat="1" applyFont="1" applyFill="1" applyBorder="1">
      <alignment vertical="center"/>
    </xf>
    <xf numFmtId="3" fontId="21" fillId="7" borderId="3" xfId="3" applyNumberFormat="1" applyFont="1" applyFill="1" applyBorder="1">
      <alignment vertical="center"/>
    </xf>
    <xf numFmtId="3" fontId="21" fillId="6" borderId="1" xfId="3" applyNumberFormat="1" applyFont="1" applyFill="1" applyBorder="1">
      <alignment vertical="center"/>
    </xf>
    <xf numFmtId="3" fontId="21" fillId="6" borderId="3" xfId="3" applyNumberFormat="1" applyFont="1" applyFill="1" applyBorder="1">
      <alignment vertical="center"/>
    </xf>
    <xf numFmtId="38" fontId="0" fillId="7" borderId="16" xfId="0" applyNumberFormat="1" applyFill="1" applyBorder="1"/>
    <xf numFmtId="181" fontId="0" fillId="6" borderId="27" xfId="0" applyNumberFormat="1" applyFill="1" applyBorder="1" applyAlignment="1">
      <alignment horizontal="right"/>
    </xf>
    <xf numFmtId="38" fontId="2" fillId="0" borderId="43" xfId="0" applyNumberFormat="1" applyFont="1" applyBorder="1" applyProtection="1">
      <protection locked="0"/>
    </xf>
    <xf numFmtId="38" fontId="2" fillId="0" borderId="90" xfId="0" applyNumberFormat="1" applyFont="1" applyBorder="1" applyProtection="1">
      <protection locked="0"/>
    </xf>
    <xf numFmtId="38" fontId="2" fillId="0" borderId="24" xfId="0" applyNumberFormat="1" applyFont="1" applyBorder="1" applyProtection="1">
      <protection locked="0"/>
    </xf>
    <xf numFmtId="0" fontId="4" fillId="5" borderId="10" xfId="0" applyFont="1" applyFill="1" applyBorder="1" applyProtection="1">
      <protection locked="0"/>
    </xf>
    <xf numFmtId="0" fontId="4" fillId="5" borderId="60" xfId="0" applyFont="1" applyFill="1" applyBorder="1" applyAlignment="1" applyProtection="1">
      <alignment horizontal="center" vertical="center" wrapText="1"/>
      <protection locked="0"/>
    </xf>
    <xf numFmtId="178" fontId="0" fillId="7" borderId="24" xfId="0" applyNumberFormat="1" applyFill="1" applyBorder="1" applyAlignment="1">
      <alignment vertical="center"/>
    </xf>
    <xf numFmtId="0" fontId="4" fillId="3" borderId="33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0" fillId="3" borderId="33" xfId="0" applyFill="1" applyBorder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0" fillId="3" borderId="29" xfId="0" applyFill="1" applyBorder="1" applyAlignment="1">
      <alignment vertical="center"/>
    </xf>
    <xf numFmtId="0" fontId="0" fillId="3" borderId="26" xfId="0" applyFill="1" applyBorder="1" applyAlignment="1">
      <alignment vertical="center" wrapText="1"/>
    </xf>
    <xf numFmtId="0" fontId="4" fillId="3" borderId="31" xfId="0" applyFont="1" applyFill="1" applyBorder="1" applyAlignment="1">
      <alignment horizontal="center" vertical="center"/>
    </xf>
    <xf numFmtId="176" fontId="10" fillId="7" borderId="5" xfId="2" applyNumberFormat="1" applyFont="1" applyFill="1" applyBorder="1">
      <alignment vertical="center"/>
    </xf>
    <xf numFmtId="0" fontId="10" fillId="0" borderId="5" xfId="3" applyBorder="1">
      <alignment vertical="center"/>
    </xf>
    <xf numFmtId="38" fontId="10" fillId="0" borderId="11" xfId="2" applyFont="1" applyBorder="1">
      <alignment vertical="center"/>
    </xf>
    <xf numFmtId="0" fontId="10" fillId="0" borderId="4" xfId="3" applyBorder="1" applyAlignment="1">
      <alignment horizontal="center" vertical="center"/>
    </xf>
    <xf numFmtId="0" fontId="10" fillId="0" borderId="1" xfId="3" applyBorder="1">
      <alignment vertical="center"/>
    </xf>
    <xf numFmtId="0" fontId="10" fillId="0" borderId="3" xfId="3" applyBorder="1">
      <alignment vertical="center"/>
    </xf>
    <xf numFmtId="9" fontId="10" fillId="7" borderId="9" xfId="3" applyNumberFormat="1" applyFill="1" applyBorder="1">
      <alignment vertical="center"/>
    </xf>
    <xf numFmtId="9" fontId="10" fillId="7" borderId="6" xfId="3" applyNumberFormat="1" applyFill="1" applyBorder="1">
      <alignment vertical="center"/>
    </xf>
    <xf numFmtId="3" fontId="21" fillId="7" borderId="2" xfId="3" applyNumberFormat="1" applyFont="1" applyFill="1" applyBorder="1">
      <alignment vertical="center"/>
    </xf>
    <xf numFmtId="0" fontId="27" fillId="0" borderId="1" xfId="0" applyFont="1" applyBorder="1" applyAlignment="1">
      <alignment horizontal="center" vertical="center"/>
    </xf>
    <xf numFmtId="0" fontId="33" fillId="0" borderId="12" xfId="0" applyFont="1" applyBorder="1" applyAlignment="1">
      <alignment vertical="center"/>
    </xf>
    <xf numFmtId="0" fontId="33" fillId="0" borderId="10" xfId="0" applyFont="1" applyBorder="1" applyAlignment="1">
      <alignment vertical="center"/>
    </xf>
    <xf numFmtId="0" fontId="33" fillId="0" borderId="4" xfId="0" applyFont="1" applyBorder="1" applyAlignment="1">
      <alignment vertical="center"/>
    </xf>
    <xf numFmtId="0" fontId="33" fillId="0" borderId="69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33" fillId="0" borderId="110" xfId="0" applyFont="1" applyBorder="1" applyAlignment="1">
      <alignment vertical="center"/>
    </xf>
    <xf numFmtId="0" fontId="33" fillId="0" borderId="112" xfId="0" applyFont="1" applyBorder="1" applyAlignment="1">
      <alignment vertical="center"/>
    </xf>
    <xf numFmtId="0" fontId="33" fillId="0" borderId="114" xfId="0" applyFont="1" applyBorder="1" applyAlignment="1">
      <alignment vertical="center"/>
    </xf>
    <xf numFmtId="0" fontId="33" fillId="0" borderId="116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10" fillId="0" borderId="0" xfId="3" applyAlignment="1">
      <alignment horizontal="center" vertical="center"/>
    </xf>
    <xf numFmtId="38" fontId="10" fillId="0" borderId="0" xfId="3" applyNumberFormat="1">
      <alignment vertical="center"/>
    </xf>
    <xf numFmtId="3" fontId="21" fillId="6" borderId="2" xfId="3" applyNumberFormat="1" applyFont="1" applyFill="1" applyBorder="1">
      <alignment vertical="center"/>
    </xf>
    <xf numFmtId="0" fontId="0" fillId="0" borderId="0" xfId="0" applyAlignment="1">
      <alignment vertical="center"/>
    </xf>
    <xf numFmtId="0" fontId="21" fillId="0" borderId="11" xfId="3" applyFont="1" applyBorder="1" applyAlignment="1">
      <alignment horizontal="center" vertical="center"/>
    </xf>
    <xf numFmtId="0" fontId="10" fillId="0" borderId="9" xfId="3" applyBorder="1">
      <alignment vertical="center"/>
    </xf>
    <xf numFmtId="0" fontId="21" fillId="0" borderId="5" xfId="3" applyFont="1" applyBorder="1" applyAlignment="1">
      <alignment horizontal="center" vertical="center" shrinkToFit="1"/>
    </xf>
    <xf numFmtId="0" fontId="21" fillId="11" borderId="3" xfId="3" applyFont="1" applyFill="1" applyBorder="1">
      <alignment vertical="center"/>
    </xf>
    <xf numFmtId="38" fontId="21" fillId="11" borderId="2" xfId="3" applyNumberFormat="1" applyFont="1" applyFill="1" applyBorder="1">
      <alignment vertical="center"/>
    </xf>
    <xf numFmtId="38" fontId="21" fillId="0" borderId="0" xfId="3" applyNumberFormat="1" applyFont="1">
      <alignment vertical="center"/>
    </xf>
    <xf numFmtId="3" fontId="21" fillId="12" borderId="5" xfId="3" applyNumberFormat="1" applyFont="1" applyFill="1" applyBorder="1">
      <alignment vertical="center"/>
    </xf>
    <xf numFmtId="38" fontId="10" fillId="7" borderId="6" xfId="3" applyNumberFormat="1" applyFill="1" applyBorder="1">
      <alignment vertical="center"/>
    </xf>
    <xf numFmtId="9" fontId="10" fillId="7" borderId="2" xfId="3" applyNumberFormat="1" applyFill="1" applyBorder="1">
      <alignment vertical="center"/>
    </xf>
    <xf numFmtId="9" fontId="10" fillId="7" borderId="5" xfId="3" applyNumberFormat="1" applyFill="1" applyBorder="1">
      <alignment vertical="center"/>
    </xf>
    <xf numFmtId="38" fontId="21" fillId="0" borderId="10" xfId="3" applyNumberFormat="1" applyFont="1" applyBorder="1">
      <alignment vertical="center"/>
    </xf>
    <xf numFmtId="3" fontId="21" fillId="0" borderId="0" xfId="3" applyNumberFormat="1" applyFont="1">
      <alignment vertical="center"/>
    </xf>
    <xf numFmtId="0" fontId="21" fillId="0" borderId="7" xfId="3" applyFont="1" applyBorder="1" applyAlignment="1">
      <alignment horizontal="center" vertical="center"/>
    </xf>
    <xf numFmtId="38" fontId="21" fillId="0" borderId="7" xfId="3" applyNumberFormat="1" applyFont="1" applyBorder="1" applyAlignment="1">
      <alignment horizontal="right" vertical="center"/>
    </xf>
    <xf numFmtId="38" fontId="21" fillId="0" borderId="7" xfId="3" applyNumberFormat="1" applyFont="1" applyBorder="1">
      <alignment vertical="center"/>
    </xf>
    <xf numFmtId="38" fontId="21" fillId="0" borderId="0" xfId="3" applyNumberFormat="1" applyFont="1" applyAlignment="1">
      <alignment horizontal="right" vertical="center"/>
    </xf>
    <xf numFmtId="179" fontId="21" fillId="0" borderId="0" xfId="3" applyNumberFormat="1" applyFont="1">
      <alignment vertical="center"/>
    </xf>
    <xf numFmtId="9" fontId="10" fillId="7" borderId="1" xfId="3" applyNumberFormat="1" applyFill="1" applyBorder="1">
      <alignment vertical="center"/>
    </xf>
    <xf numFmtId="9" fontId="10" fillId="7" borderId="3" xfId="3" applyNumberFormat="1" applyFill="1" applyBorder="1">
      <alignment vertical="center"/>
    </xf>
    <xf numFmtId="178" fontId="10" fillId="12" borderId="5" xfId="3" applyNumberFormat="1" applyFill="1" applyBorder="1">
      <alignment vertical="center"/>
    </xf>
    <xf numFmtId="38" fontId="21" fillId="12" borderId="2" xfId="3" applyNumberFormat="1" applyFont="1" applyFill="1" applyBorder="1">
      <alignment vertical="center"/>
    </xf>
    <xf numFmtId="9" fontId="10" fillId="12" borderId="9" xfId="3" applyNumberFormat="1" applyFill="1" applyBorder="1">
      <alignment vertical="center"/>
    </xf>
    <xf numFmtId="9" fontId="10" fillId="7" borderId="96" xfId="3" applyNumberFormat="1" applyFill="1" applyBorder="1">
      <alignment vertical="center"/>
    </xf>
    <xf numFmtId="10" fontId="10" fillId="7" borderId="2" xfId="2" applyNumberFormat="1" applyFont="1" applyFill="1" applyBorder="1">
      <alignment vertical="center"/>
    </xf>
    <xf numFmtId="10" fontId="10" fillId="7" borderId="5" xfId="2" applyNumberFormat="1" applyFont="1" applyFill="1" applyBorder="1">
      <alignment vertical="center"/>
    </xf>
    <xf numFmtId="10" fontId="10" fillId="7" borderId="6" xfId="3" applyNumberFormat="1" applyFill="1" applyBorder="1">
      <alignment vertical="center"/>
    </xf>
    <xf numFmtId="9" fontId="10" fillId="12" borderId="2" xfId="3" applyNumberFormat="1" applyFill="1" applyBorder="1">
      <alignment vertical="center"/>
    </xf>
    <xf numFmtId="0" fontId="25" fillId="0" borderId="0" xfId="3" applyFont="1" applyAlignment="1">
      <alignment horizontal="left" vertical="center"/>
    </xf>
    <xf numFmtId="0" fontId="31" fillId="0" borderId="0" xfId="3" applyFont="1">
      <alignment vertical="center"/>
    </xf>
    <xf numFmtId="0" fontId="10" fillId="5" borderId="0" xfId="3" applyFill="1">
      <alignment vertical="center"/>
    </xf>
    <xf numFmtId="0" fontId="27" fillId="0" borderId="0" xfId="3" applyFont="1">
      <alignment vertical="center"/>
    </xf>
    <xf numFmtId="0" fontId="10" fillId="0" borderId="52" xfId="3" applyBorder="1" applyAlignment="1">
      <alignment horizontal="center" vertical="center"/>
    </xf>
    <xf numFmtId="0" fontId="10" fillId="0" borderId="50" xfId="3" applyBorder="1">
      <alignment vertical="center"/>
    </xf>
    <xf numFmtId="0" fontId="10" fillId="0" borderId="31" xfId="3" applyBorder="1" applyAlignment="1">
      <alignment horizontal="center" vertical="center"/>
    </xf>
    <xf numFmtId="0" fontId="10" fillId="0" borderId="51" xfId="3" applyBorder="1">
      <alignment vertical="center"/>
    </xf>
    <xf numFmtId="0" fontId="17" fillId="0" borderId="0" xfId="3" applyFont="1">
      <alignment vertical="center"/>
    </xf>
    <xf numFmtId="0" fontId="31" fillId="0" borderId="0" xfId="3" applyFont="1" applyAlignment="1">
      <alignment horizontal="right" vertical="center"/>
    </xf>
    <xf numFmtId="0" fontId="10" fillId="0" borderId="1" xfId="3" applyBorder="1" applyAlignment="1">
      <alignment horizontal="center" vertical="center"/>
    </xf>
    <xf numFmtId="38" fontId="10" fillId="7" borderId="103" xfId="3" applyNumberFormat="1" applyFill="1" applyBorder="1">
      <alignment vertical="center"/>
    </xf>
    <xf numFmtId="0" fontId="29" fillId="0" borderId="0" xfId="3" applyFont="1">
      <alignment vertical="center"/>
    </xf>
    <xf numFmtId="0" fontId="28" fillId="0" borderId="0" xfId="3" applyFont="1">
      <alignment vertical="center"/>
    </xf>
    <xf numFmtId="0" fontId="32" fillId="0" borderId="0" xfId="3" applyFont="1">
      <alignment vertical="center"/>
    </xf>
    <xf numFmtId="38" fontId="10" fillId="5" borderId="0" xfId="3" applyNumberFormat="1" applyFill="1" applyAlignment="1">
      <alignment horizontal="center" vertical="center"/>
    </xf>
    <xf numFmtId="38" fontId="10" fillId="0" borderId="0" xfId="3" applyNumberFormat="1" applyAlignment="1">
      <alignment horizontal="center" vertical="center"/>
    </xf>
    <xf numFmtId="0" fontId="10" fillId="0" borderId="8" xfId="3" applyBorder="1" applyAlignment="1">
      <alignment horizontal="center" vertical="center"/>
    </xf>
    <xf numFmtId="38" fontId="10" fillId="7" borderId="99" xfId="3" applyNumberFormat="1" applyFill="1" applyBorder="1">
      <alignment vertical="center"/>
    </xf>
    <xf numFmtId="0" fontId="10" fillId="0" borderId="75" xfId="3" applyBorder="1">
      <alignment vertical="center"/>
    </xf>
    <xf numFmtId="0" fontId="10" fillId="7" borderId="100" xfId="3" applyFill="1" applyBorder="1">
      <alignment vertical="center"/>
    </xf>
    <xf numFmtId="38" fontId="10" fillId="7" borderId="3" xfId="3" applyNumberFormat="1" applyFill="1" applyBorder="1">
      <alignment vertical="center"/>
    </xf>
    <xf numFmtId="0" fontId="10" fillId="7" borderId="96" xfId="3" applyFill="1" applyBorder="1">
      <alignment vertical="center"/>
    </xf>
    <xf numFmtId="0" fontId="10" fillId="7" borderId="6" xfId="3" applyFill="1" applyBorder="1">
      <alignment vertical="center"/>
    </xf>
    <xf numFmtId="0" fontId="10" fillId="7" borderId="101" xfId="3" applyFill="1" applyBorder="1">
      <alignment vertical="center"/>
    </xf>
    <xf numFmtId="0" fontId="10" fillId="7" borderId="102" xfId="3" applyFill="1" applyBorder="1">
      <alignment vertical="center"/>
    </xf>
    <xf numFmtId="0" fontId="10" fillId="0" borderId="46" xfId="3" applyBorder="1" applyAlignment="1">
      <alignment vertical="top" wrapText="1"/>
    </xf>
    <xf numFmtId="0" fontId="10" fillId="0" borderId="55" xfId="3" applyBorder="1" applyAlignment="1">
      <alignment vertical="center" wrapText="1"/>
    </xf>
    <xf numFmtId="38" fontId="10" fillId="7" borderId="74" xfId="3" applyNumberFormat="1" applyFill="1" applyBorder="1" applyAlignment="1">
      <alignment vertical="center" wrapText="1"/>
    </xf>
    <xf numFmtId="0" fontId="10" fillId="0" borderId="0" xfId="3" applyAlignment="1">
      <alignment vertical="top" wrapText="1"/>
    </xf>
    <xf numFmtId="0" fontId="10" fillId="0" borderId="76" xfId="3" applyBorder="1">
      <alignment vertical="center"/>
    </xf>
    <xf numFmtId="38" fontId="10" fillId="7" borderId="97" xfId="3" applyNumberFormat="1" applyFill="1" applyBorder="1">
      <alignment vertical="center"/>
    </xf>
    <xf numFmtId="38" fontId="10" fillId="7" borderId="86" xfId="3" applyNumberFormat="1" applyFill="1" applyBorder="1">
      <alignment vertical="center"/>
    </xf>
    <xf numFmtId="0" fontId="10" fillId="0" borderId="91" xfId="3" applyBorder="1">
      <alignment vertical="center"/>
    </xf>
    <xf numFmtId="38" fontId="10" fillId="7" borderId="93" xfId="3" applyNumberFormat="1" applyFill="1" applyBorder="1">
      <alignment vertical="center"/>
    </xf>
    <xf numFmtId="38" fontId="10" fillId="7" borderId="98" xfId="3" applyNumberFormat="1" applyFill="1" applyBorder="1">
      <alignment vertical="center"/>
    </xf>
    <xf numFmtId="38" fontId="10" fillId="7" borderId="104" xfId="3" applyNumberFormat="1" applyFill="1" applyBorder="1">
      <alignment vertical="center"/>
    </xf>
    <xf numFmtId="38" fontId="10" fillId="7" borderId="82" xfId="3" applyNumberFormat="1" applyFill="1" applyBorder="1">
      <alignment vertical="center"/>
    </xf>
    <xf numFmtId="38" fontId="10" fillId="7" borderId="105" xfId="3" applyNumberFormat="1" applyFill="1" applyBorder="1">
      <alignment vertical="center"/>
    </xf>
    <xf numFmtId="38" fontId="10" fillId="7" borderId="66" xfId="3" applyNumberFormat="1" applyFill="1" applyBorder="1">
      <alignment vertical="center"/>
    </xf>
    <xf numFmtId="38" fontId="10" fillId="7" borderId="106" xfId="3" applyNumberFormat="1" applyFill="1" applyBorder="1">
      <alignment vertical="center"/>
    </xf>
    <xf numFmtId="38" fontId="10" fillId="7" borderId="95" xfId="3" applyNumberFormat="1" applyFill="1" applyBorder="1">
      <alignment vertical="center"/>
    </xf>
    <xf numFmtId="38" fontId="10" fillId="7" borderId="107" xfId="3" applyNumberFormat="1" applyFill="1" applyBorder="1">
      <alignment vertical="center"/>
    </xf>
    <xf numFmtId="38" fontId="10" fillId="7" borderId="83" xfId="3" applyNumberFormat="1" applyFill="1" applyBorder="1">
      <alignment vertical="center"/>
    </xf>
    <xf numFmtId="0" fontId="23" fillId="0" borderId="0" xfId="3" applyFont="1">
      <alignment vertical="center"/>
    </xf>
    <xf numFmtId="0" fontId="23" fillId="0" borderId="0" xfId="3" applyFont="1" applyAlignment="1">
      <alignment vertical="top"/>
    </xf>
    <xf numFmtId="0" fontId="23" fillId="0" borderId="0" xfId="3" applyFont="1" applyAlignment="1">
      <alignment vertical="top" wrapText="1"/>
    </xf>
    <xf numFmtId="38" fontId="10" fillId="4" borderId="77" xfId="3" applyNumberFormat="1" applyFill="1" applyBorder="1" applyProtection="1">
      <alignment vertical="center"/>
      <protection locked="0"/>
    </xf>
    <xf numFmtId="0" fontId="10" fillId="0" borderId="0" xfId="3" applyProtection="1">
      <alignment vertical="center"/>
      <protection locked="0"/>
    </xf>
    <xf numFmtId="0" fontId="29" fillId="0" borderId="0" xfId="3" applyFont="1" applyProtection="1">
      <alignment vertical="center"/>
      <protection locked="0"/>
    </xf>
    <xf numFmtId="38" fontId="10" fillId="4" borderId="78" xfId="3" applyNumberFormat="1" applyFill="1" applyBorder="1" applyProtection="1">
      <alignment vertical="center"/>
      <protection locked="0"/>
    </xf>
    <xf numFmtId="38" fontId="10" fillId="4" borderId="79" xfId="3" applyNumberFormat="1" applyFill="1" applyBorder="1" applyProtection="1">
      <alignment vertical="center"/>
      <protection locked="0"/>
    </xf>
    <xf numFmtId="38" fontId="10" fillId="4" borderId="80" xfId="3" applyNumberFormat="1" applyFill="1" applyBorder="1" applyProtection="1">
      <alignment vertical="center"/>
      <protection locked="0"/>
    </xf>
    <xf numFmtId="38" fontId="10" fillId="4" borderId="81" xfId="3" applyNumberFormat="1" applyFill="1" applyBorder="1" applyProtection="1">
      <alignment vertical="center"/>
      <protection locked="0"/>
    </xf>
    <xf numFmtId="38" fontId="10" fillId="4" borderId="92" xfId="3" applyNumberFormat="1" applyFill="1" applyBorder="1" applyProtection="1">
      <alignment vertical="center"/>
      <protection locked="0"/>
    </xf>
    <xf numFmtId="38" fontId="10" fillId="4" borderId="84" xfId="3" applyNumberFormat="1" applyFill="1" applyBorder="1" applyProtection="1">
      <alignment vertical="center"/>
      <protection locked="0"/>
    </xf>
    <xf numFmtId="38" fontId="10" fillId="4" borderId="85" xfId="3" applyNumberFormat="1" applyFill="1" applyBorder="1" applyProtection="1">
      <alignment vertical="center"/>
      <protection locked="0"/>
    </xf>
    <xf numFmtId="38" fontId="10" fillId="12" borderId="86" xfId="3" applyNumberFormat="1" applyFill="1" applyBorder="1" applyProtection="1">
      <alignment vertical="center"/>
      <protection locked="0"/>
    </xf>
    <xf numFmtId="38" fontId="10" fillId="4" borderId="87" xfId="3" applyNumberFormat="1" applyFill="1" applyBorder="1" applyProtection="1">
      <alignment vertical="center"/>
      <protection locked="0"/>
    </xf>
    <xf numFmtId="38" fontId="10" fillId="4" borderId="86" xfId="3" applyNumberFormat="1" applyFill="1" applyBorder="1" applyProtection="1">
      <alignment vertical="center"/>
      <protection locked="0"/>
    </xf>
    <xf numFmtId="38" fontId="10" fillId="4" borderId="93" xfId="3" applyNumberFormat="1" applyFill="1" applyBorder="1" applyProtection="1">
      <alignment vertical="center"/>
      <protection locked="0"/>
    </xf>
    <xf numFmtId="38" fontId="10" fillId="4" borderId="94" xfId="3" applyNumberFormat="1" applyFill="1" applyBorder="1" applyProtection="1">
      <alignment vertical="center"/>
      <protection locked="0"/>
    </xf>
    <xf numFmtId="38" fontId="10" fillId="4" borderId="88" xfId="3" applyNumberFormat="1" applyFill="1" applyBorder="1" applyProtection="1">
      <alignment vertical="center"/>
      <protection locked="0"/>
    </xf>
    <xf numFmtId="38" fontId="10" fillId="4" borderId="89" xfId="3" applyNumberFormat="1" applyFill="1" applyBorder="1" applyProtection="1">
      <alignment vertical="center"/>
      <protection locked="0"/>
    </xf>
    <xf numFmtId="38" fontId="10" fillId="9" borderId="53" xfId="3" applyNumberFormat="1" applyFill="1" applyBorder="1" applyProtection="1">
      <alignment vertical="center"/>
      <protection locked="0"/>
    </xf>
    <xf numFmtId="38" fontId="10" fillId="9" borderId="54" xfId="3" applyNumberFormat="1" applyFill="1" applyBorder="1" applyProtection="1">
      <alignment vertical="center"/>
      <protection locked="0"/>
    </xf>
    <xf numFmtId="38" fontId="2" fillId="0" borderId="120" xfId="0" applyNumberFormat="1" applyFont="1" applyBorder="1" applyProtection="1">
      <protection locked="0"/>
    </xf>
    <xf numFmtId="38" fontId="2" fillId="0" borderId="68" xfId="0" applyNumberFormat="1" applyFont="1" applyBorder="1" applyProtection="1">
      <protection locked="0"/>
    </xf>
    <xf numFmtId="38" fontId="2" fillId="0" borderId="121" xfId="1" applyFont="1" applyFill="1" applyBorder="1" applyProtection="1">
      <protection locked="0"/>
    </xf>
    <xf numFmtId="38" fontId="2" fillId="0" borderId="122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0" xfId="0" applyNumberFormat="1" applyFont="1" applyBorder="1" applyProtection="1">
      <protection locked="0"/>
    </xf>
    <xf numFmtId="38" fontId="2" fillId="0" borderId="18" xfId="1" applyFont="1" applyFill="1" applyBorder="1" applyProtection="1">
      <protection locked="0"/>
    </xf>
    <xf numFmtId="38" fontId="2" fillId="0" borderId="123" xfId="0" applyNumberFormat="1" applyFont="1" applyBorder="1" applyProtection="1">
      <protection locked="0"/>
    </xf>
    <xf numFmtId="38" fontId="2" fillId="7" borderId="43" xfId="0" applyNumberFormat="1" applyFont="1" applyFill="1" applyBorder="1"/>
    <xf numFmtId="38" fontId="2" fillId="7" borderId="59" xfId="0" applyNumberFormat="1" applyFont="1" applyFill="1" applyBorder="1"/>
    <xf numFmtId="0" fontId="0" fillId="0" borderId="0" xfId="0" applyAlignment="1">
      <alignment horizontal="center" vertical="center"/>
    </xf>
    <xf numFmtId="0" fontId="0" fillId="0" borderId="25" xfId="0" applyBorder="1"/>
    <xf numFmtId="183" fontId="0" fillId="9" borderId="27" xfId="0" applyNumberFormat="1" applyFill="1" applyBorder="1"/>
    <xf numFmtId="184" fontId="0" fillId="9" borderId="47" xfId="0" applyNumberFormat="1" applyFill="1" applyBorder="1"/>
    <xf numFmtId="183" fontId="0" fillId="9" borderId="90" xfId="0" applyNumberFormat="1" applyFill="1" applyBorder="1"/>
    <xf numFmtId="0" fontId="0" fillId="8" borderId="20" xfId="0" applyFill="1" applyBorder="1"/>
    <xf numFmtId="183" fontId="0" fillId="9" borderId="20" xfId="0" applyNumberFormat="1" applyFill="1" applyBorder="1"/>
    <xf numFmtId="0" fontId="4" fillId="5" borderId="64" xfId="0" applyFont="1" applyFill="1" applyBorder="1" applyProtection="1">
      <protection locked="0"/>
    </xf>
    <xf numFmtId="183" fontId="0" fillId="9" borderId="24" xfId="0" applyNumberFormat="1" applyFill="1" applyBorder="1"/>
    <xf numFmtId="0" fontId="0" fillId="5" borderId="47" xfId="0" applyFill="1" applyBorder="1"/>
    <xf numFmtId="0" fontId="0" fillId="5" borderId="19" xfId="0" applyFill="1" applyBorder="1"/>
    <xf numFmtId="0" fontId="0" fillId="8" borderId="90" xfId="0" applyFill="1" applyBorder="1"/>
    <xf numFmtId="0" fontId="34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8" borderId="14" xfId="0" applyFill="1" applyBorder="1"/>
    <xf numFmtId="183" fontId="0" fillId="9" borderId="59" xfId="0" applyNumberFormat="1" applyFill="1" applyBorder="1"/>
    <xf numFmtId="183" fontId="0" fillId="0" borderId="27" xfId="0" applyNumberFormat="1" applyBorder="1"/>
    <xf numFmtId="183" fontId="0" fillId="0" borderId="47" xfId="0" applyNumberFormat="1" applyBorder="1"/>
    <xf numFmtId="183" fontId="0" fillId="0" borderId="24" xfId="0" applyNumberFormat="1" applyBorder="1"/>
    <xf numFmtId="0" fontId="0" fillId="0" borderId="123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4" fillId="5" borderId="130" xfId="0" applyFont="1" applyFill="1" applyBorder="1" applyProtection="1">
      <protection locked="0"/>
    </xf>
    <xf numFmtId="38" fontId="0" fillId="7" borderId="43" xfId="1" applyFont="1" applyFill="1" applyBorder="1"/>
    <xf numFmtId="0" fontId="4" fillId="10" borderId="69" xfId="0" applyFont="1" applyFill="1" applyBorder="1" applyAlignment="1">
      <alignment vertical="center" wrapText="1"/>
    </xf>
    <xf numFmtId="0" fontId="4" fillId="10" borderId="6" xfId="0" applyFont="1" applyFill="1" applyBorder="1" applyAlignment="1">
      <alignment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136" xfId="0" applyFont="1" applyFill="1" applyBorder="1" applyAlignment="1">
      <alignment horizontal="center" vertical="center" wrapText="1"/>
    </xf>
    <xf numFmtId="38" fontId="0" fillId="7" borderId="59" xfId="1" applyFont="1" applyFill="1" applyBorder="1"/>
    <xf numFmtId="0" fontId="4" fillId="5" borderId="131" xfId="0" applyFont="1" applyFill="1" applyBorder="1" applyProtection="1">
      <protection locked="0"/>
    </xf>
    <xf numFmtId="0" fontId="4" fillId="10" borderId="131" xfId="0" applyFont="1" applyFill="1" applyBorder="1" applyAlignment="1">
      <alignment vertical="center" wrapText="1"/>
    </xf>
    <xf numFmtId="0" fontId="4" fillId="10" borderId="126" xfId="0" applyFont="1" applyFill="1" applyBorder="1" applyAlignment="1">
      <alignment horizontal="center" vertical="center" wrapText="1"/>
    </xf>
    <xf numFmtId="0" fontId="4" fillId="10" borderId="123" xfId="0" applyFont="1" applyFill="1" applyBorder="1" applyAlignment="1">
      <alignment horizontal="center" vertical="center" wrapText="1"/>
    </xf>
    <xf numFmtId="0" fontId="37" fillId="13" borderId="0" xfId="0" applyFont="1" applyFill="1" applyAlignment="1">
      <alignment vertical="center"/>
    </xf>
    <xf numFmtId="0" fontId="36" fillId="5" borderId="0" xfId="0" applyFont="1" applyFill="1" applyAlignment="1" applyProtection="1">
      <alignment vertical="center"/>
      <protection locked="0"/>
    </xf>
    <xf numFmtId="0" fontId="38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38" fontId="2" fillId="0" borderId="35" xfId="0" applyNumberFormat="1" applyFont="1" applyBorder="1" applyAlignment="1" applyProtection="1">
      <alignment wrapText="1"/>
      <protection locked="0"/>
    </xf>
    <xf numFmtId="38" fontId="2" fillId="0" borderId="57" xfId="0" applyNumberFormat="1" applyFont="1" applyBorder="1" applyProtection="1">
      <protection locked="0"/>
    </xf>
    <xf numFmtId="38" fontId="2" fillId="0" borderId="128" xfId="0" applyNumberFormat="1" applyFont="1" applyBorder="1" applyProtection="1">
      <protection locked="0"/>
    </xf>
    <xf numFmtId="38" fontId="2" fillId="0" borderId="48" xfId="1" applyFont="1" applyFill="1" applyBorder="1" applyProtection="1">
      <protection locked="0"/>
    </xf>
    <xf numFmtId="38" fontId="2" fillId="0" borderId="37" xfId="0" applyNumberFormat="1" applyFont="1" applyBorder="1" applyProtection="1">
      <protection locked="0"/>
    </xf>
    <xf numFmtId="0" fontId="0" fillId="5" borderId="138" xfId="0" applyFill="1" applyBorder="1" applyAlignment="1" applyProtection="1">
      <alignment horizontal="left"/>
      <protection locked="0"/>
    </xf>
    <xf numFmtId="38" fontId="2" fillId="0" borderId="139" xfId="0" applyNumberFormat="1" applyFont="1" applyBorder="1" applyAlignment="1" applyProtection="1">
      <alignment wrapText="1"/>
      <protection locked="0"/>
    </xf>
    <xf numFmtId="0" fontId="0" fillId="5" borderId="140" xfId="0" applyFill="1" applyBorder="1" applyAlignment="1" applyProtection="1">
      <alignment horizontal="left"/>
      <protection locked="0"/>
    </xf>
    <xf numFmtId="38" fontId="2" fillId="0" borderId="141" xfId="0" applyNumberFormat="1" applyFont="1" applyBorder="1" applyAlignment="1" applyProtection="1">
      <alignment wrapText="1"/>
      <protection locked="0"/>
    </xf>
    <xf numFmtId="38" fontId="2" fillId="0" borderId="142" xfId="0" applyNumberFormat="1" applyFont="1" applyBorder="1" applyProtection="1">
      <protection locked="0"/>
    </xf>
    <xf numFmtId="38" fontId="2" fillId="0" borderId="143" xfId="0" applyNumberFormat="1" applyFont="1" applyBorder="1" applyProtection="1">
      <protection locked="0"/>
    </xf>
    <xf numFmtId="38" fontId="2" fillId="0" borderId="144" xfId="1" applyFont="1" applyFill="1" applyBorder="1" applyProtection="1">
      <protection locked="0"/>
    </xf>
    <xf numFmtId="38" fontId="2" fillId="0" borderId="145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27" xfId="0" applyNumberFormat="1" applyFont="1" applyBorder="1" applyProtection="1">
      <protection locked="0"/>
    </xf>
    <xf numFmtId="0" fontId="6" fillId="5" borderId="0" xfId="0" applyFont="1" applyFill="1" applyAlignment="1">
      <alignment vertical="center"/>
    </xf>
    <xf numFmtId="0" fontId="6" fillId="5" borderId="0" xfId="0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35" fillId="0" borderId="0" xfId="0" applyNumberFormat="1" applyFont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0" fillId="5" borderId="49" xfId="0" applyFill="1" applyBorder="1" applyProtection="1">
      <protection locked="0"/>
    </xf>
    <xf numFmtId="183" fontId="0" fillId="0" borderId="52" xfId="0" applyNumberFormat="1" applyBorder="1"/>
    <xf numFmtId="183" fontId="0" fillId="0" borderId="150" xfId="4" applyNumberFormat="1" applyFont="1" applyFill="1" applyBorder="1" applyAlignment="1"/>
    <xf numFmtId="183" fontId="0" fillId="0" borderId="151" xfId="0" applyNumberFormat="1" applyBorder="1"/>
    <xf numFmtId="185" fontId="0" fillId="0" borderId="152" xfId="0" applyNumberFormat="1" applyBorder="1"/>
    <xf numFmtId="183" fontId="0" fillId="0" borderId="31" xfId="0" applyNumberFormat="1" applyBorder="1"/>
    <xf numFmtId="183" fontId="0" fillId="0" borderId="155" xfId="4" applyNumberFormat="1" applyFont="1" applyFill="1" applyBorder="1" applyAlignment="1"/>
    <xf numFmtId="183" fontId="0" fillId="0" borderId="33" xfId="0" applyNumberFormat="1" applyBorder="1"/>
    <xf numFmtId="185" fontId="0" fillId="0" borderId="26" xfId="0" applyNumberFormat="1" applyBorder="1"/>
    <xf numFmtId="183" fontId="0" fillId="0" borderId="158" xfId="0" applyNumberFormat="1" applyBorder="1"/>
    <xf numFmtId="183" fontId="0" fillId="0" borderId="159" xfId="4" applyNumberFormat="1" applyFont="1" applyFill="1" applyBorder="1" applyAlignment="1"/>
    <xf numFmtId="183" fontId="0" fillId="0" borderId="160" xfId="0" applyNumberFormat="1" applyBorder="1"/>
    <xf numFmtId="185" fontId="0" fillId="0" borderId="161" xfId="0" applyNumberFormat="1" applyBorder="1"/>
    <xf numFmtId="183" fontId="0" fillId="0" borderId="164" xfId="0" applyNumberFormat="1" applyBorder="1"/>
    <xf numFmtId="183" fontId="0" fillId="0" borderId="165" xfId="4" applyNumberFormat="1" applyFont="1" applyFill="1" applyBorder="1" applyAlignment="1"/>
    <xf numFmtId="183" fontId="0" fillId="0" borderId="166" xfId="0" applyNumberFormat="1" applyBorder="1"/>
    <xf numFmtId="185" fontId="0" fillId="0" borderId="167" xfId="0" applyNumberFormat="1" applyBorder="1"/>
    <xf numFmtId="0" fontId="0" fillId="5" borderId="0" xfId="0" applyFill="1" applyAlignment="1">
      <alignment vertical="top" wrapText="1"/>
    </xf>
    <xf numFmtId="0" fontId="35" fillId="5" borderId="0" xfId="0" applyFont="1" applyFill="1" applyAlignment="1">
      <alignment horizontal="right" vertical="center"/>
    </xf>
    <xf numFmtId="0" fontId="0" fillId="13" borderId="0" xfId="0" applyFill="1" applyAlignment="1">
      <alignment vertical="center"/>
    </xf>
    <xf numFmtId="0" fontId="42" fillId="15" borderId="48" xfId="0" applyFont="1" applyFill="1" applyBorder="1" applyAlignment="1">
      <alignment horizontal="left" vertical="center" wrapText="1" indent="1"/>
    </xf>
    <xf numFmtId="0" fontId="41" fillId="5" borderId="57" xfId="0" applyFont="1" applyFill="1" applyBorder="1" applyAlignment="1">
      <alignment vertical="center"/>
    </xf>
    <xf numFmtId="0" fontId="41" fillId="5" borderId="49" xfId="0" applyFont="1" applyFill="1" applyBorder="1" applyAlignment="1">
      <alignment vertical="center"/>
    </xf>
    <xf numFmtId="0" fontId="42" fillId="15" borderId="44" xfId="0" applyFont="1" applyFill="1" applyBorder="1" applyAlignment="1">
      <alignment vertical="center"/>
    </xf>
    <xf numFmtId="0" fontId="41" fillId="5" borderId="0" xfId="0" applyFont="1" applyFill="1" applyAlignment="1">
      <alignment vertical="center"/>
    </xf>
    <xf numFmtId="0" fontId="41" fillId="5" borderId="28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43" fillId="5" borderId="0" xfId="0" applyFont="1" applyFill="1" applyAlignment="1" applyProtection="1">
      <alignment horizontal="left" vertical="center"/>
      <protection locked="0"/>
    </xf>
    <xf numFmtId="0" fontId="26" fillId="5" borderId="171" xfId="0" applyFont="1" applyFill="1" applyBorder="1" applyAlignment="1" applyProtection="1">
      <alignment horizontal="center" vertical="center"/>
      <protection locked="0"/>
    </xf>
    <xf numFmtId="177" fontId="44" fillId="0" borderId="67" xfId="0" applyNumberFormat="1" applyFont="1" applyBorder="1" applyAlignment="1" applyProtection="1">
      <alignment horizontal="center" vertical="center"/>
      <protection locked="0"/>
    </xf>
    <xf numFmtId="0" fontId="0" fillId="5" borderId="173" xfId="0" applyFill="1" applyBorder="1" applyAlignment="1">
      <alignment vertical="center" wrapText="1"/>
    </xf>
    <xf numFmtId="0" fontId="0" fillId="5" borderId="174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39" fillId="17" borderId="0" xfId="0" applyFont="1" applyFill="1" applyAlignment="1">
      <alignment horizontal="center" vertical="center"/>
    </xf>
    <xf numFmtId="0" fontId="0" fillId="17" borderId="0" xfId="0" applyFill="1"/>
    <xf numFmtId="38" fontId="0" fillId="17" borderId="0" xfId="0" applyNumberFormat="1" applyFill="1" applyAlignment="1">
      <alignment horizontal="center"/>
    </xf>
    <xf numFmtId="0" fontId="0" fillId="17" borderId="0" xfId="0" applyFill="1" applyAlignment="1">
      <alignment horizontal="center"/>
    </xf>
    <xf numFmtId="0" fontId="0" fillId="3" borderId="33" xfId="0" applyFill="1" applyBorder="1" applyAlignment="1">
      <alignment horizontal="left" vertical="center" wrapText="1"/>
    </xf>
    <xf numFmtId="0" fontId="21" fillId="0" borderId="12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13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21" fillId="0" borderId="143" xfId="0" applyFont="1" applyBorder="1" applyAlignment="1">
      <alignment vertical="center"/>
    </xf>
    <xf numFmtId="0" fontId="21" fillId="0" borderId="142" xfId="0" applyFont="1" applyBorder="1" applyAlignment="1">
      <alignment vertical="center"/>
    </xf>
    <xf numFmtId="0" fontId="21" fillId="0" borderId="0" xfId="0" applyFont="1" applyAlignment="1">
      <alignment vertical="center" shrinkToFit="1"/>
    </xf>
    <xf numFmtId="0" fontId="21" fillId="0" borderId="10" xfId="0" applyFont="1" applyBorder="1" applyAlignment="1">
      <alignment vertical="center" shrinkToFit="1"/>
    </xf>
    <xf numFmtId="38" fontId="21" fillId="12" borderId="1" xfId="3" applyNumberFormat="1" applyFont="1" applyFill="1" applyBorder="1">
      <alignment vertical="center"/>
    </xf>
    <xf numFmtId="38" fontId="21" fillId="7" borderId="194" xfId="3" applyNumberFormat="1" applyFont="1" applyFill="1" applyBorder="1">
      <alignment vertical="center"/>
    </xf>
    <xf numFmtId="38" fontId="21" fillId="7" borderId="195" xfId="3" applyNumberFormat="1" applyFont="1" applyFill="1" applyBorder="1">
      <alignment vertical="center"/>
    </xf>
    <xf numFmtId="0" fontId="21" fillId="0" borderId="9" xfId="3" applyFont="1" applyBorder="1">
      <alignment vertical="center"/>
    </xf>
    <xf numFmtId="0" fontId="25" fillId="0" borderId="10" xfId="3" applyFont="1" applyBorder="1">
      <alignment vertical="center"/>
    </xf>
    <xf numFmtId="0" fontId="10" fillId="0" borderId="158" xfId="3" applyBorder="1" applyAlignment="1">
      <alignment horizontal="center" vertical="center"/>
    </xf>
    <xf numFmtId="0" fontId="10" fillId="0" borderId="196" xfId="3" applyBorder="1">
      <alignment vertical="center"/>
    </xf>
    <xf numFmtId="0" fontId="21" fillId="0" borderId="1" xfId="3" applyFont="1" applyBorder="1" applyAlignment="1">
      <alignment horizontal="center" vertical="center"/>
    </xf>
    <xf numFmtId="0" fontId="50" fillId="0" borderId="12" xfId="0" applyFont="1" applyBorder="1" applyAlignment="1">
      <alignment vertical="center"/>
    </xf>
    <xf numFmtId="0" fontId="50" fillId="0" borderId="10" xfId="0" applyFont="1" applyBorder="1" applyAlignment="1">
      <alignment vertical="center"/>
    </xf>
    <xf numFmtId="179" fontId="50" fillId="7" borderId="108" xfId="0" applyNumberFormat="1" applyFont="1" applyFill="1" applyBorder="1" applyAlignment="1">
      <alignment vertical="center"/>
    </xf>
    <xf numFmtId="0" fontId="50" fillId="0" borderId="4" xfId="0" applyFont="1" applyBorder="1" applyAlignment="1">
      <alignment vertical="center"/>
    </xf>
    <xf numFmtId="0" fontId="50" fillId="0" borderId="69" xfId="0" applyFont="1" applyBorder="1" applyAlignment="1">
      <alignment vertical="center"/>
    </xf>
    <xf numFmtId="179" fontId="50" fillId="7" borderId="109" xfId="0" applyNumberFormat="1" applyFont="1" applyFill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50" fillId="0" borderId="110" xfId="0" applyFont="1" applyBorder="1" applyAlignment="1">
      <alignment vertical="center"/>
    </xf>
    <xf numFmtId="179" fontId="50" fillId="12" borderId="111" xfId="0" applyNumberFormat="1" applyFont="1" applyFill="1" applyBorder="1" applyAlignment="1">
      <alignment vertical="center"/>
    </xf>
    <xf numFmtId="0" fontId="50" fillId="0" borderId="112" xfId="0" applyFont="1" applyBorder="1" applyAlignment="1">
      <alignment vertical="center"/>
    </xf>
    <xf numFmtId="179" fontId="50" fillId="7" borderId="113" xfId="0" applyNumberFormat="1" applyFont="1" applyFill="1" applyBorder="1" applyAlignment="1">
      <alignment vertical="center"/>
    </xf>
    <xf numFmtId="0" fontId="50" fillId="0" borderId="114" xfId="0" applyFont="1" applyBorder="1" applyAlignment="1">
      <alignment vertical="center"/>
    </xf>
    <xf numFmtId="179" fontId="50" fillId="12" borderId="115" xfId="0" applyNumberFormat="1" applyFont="1" applyFill="1" applyBorder="1" applyAlignment="1">
      <alignment vertical="center"/>
    </xf>
    <xf numFmtId="0" fontId="50" fillId="0" borderId="116" xfId="0" applyFont="1" applyBorder="1" applyAlignment="1">
      <alignment vertical="center"/>
    </xf>
    <xf numFmtId="179" fontId="50" fillId="7" borderId="117" xfId="0" applyNumberFormat="1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9" xfId="0" applyFont="1" applyBorder="1" applyAlignment="1">
      <alignment vertical="center"/>
    </xf>
    <xf numFmtId="179" fontId="21" fillId="7" borderId="4" xfId="0" applyNumberFormat="1" applyFont="1" applyFill="1" applyBorder="1" applyAlignment="1">
      <alignment vertical="center"/>
    </xf>
    <xf numFmtId="179" fontId="21" fillId="7" borderId="5" xfId="0" applyNumberFormat="1" applyFont="1" applyFill="1" applyBorder="1" applyAlignment="1">
      <alignment vertical="center"/>
    </xf>
    <xf numFmtId="0" fontId="51" fillId="0" borderId="0" xfId="3" applyFont="1">
      <alignment vertical="center"/>
    </xf>
    <xf numFmtId="0" fontId="4" fillId="0" borderId="0" xfId="0" applyFont="1" applyAlignment="1">
      <alignment vertical="center"/>
    </xf>
    <xf numFmtId="179" fontId="21" fillId="0" borderId="0" xfId="0" applyNumberFormat="1" applyFont="1" applyAlignment="1">
      <alignment vertical="center"/>
    </xf>
    <xf numFmtId="0" fontId="4" fillId="0" borderId="4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3" borderId="197" xfId="0" applyFont="1" applyFill="1" applyBorder="1" applyAlignment="1">
      <alignment horizontal="center" vertical="center"/>
    </xf>
    <xf numFmtId="0" fontId="0" fillId="3" borderId="198" xfId="0" applyFill="1" applyBorder="1" applyAlignment="1">
      <alignment horizontal="left" vertical="center"/>
    </xf>
    <xf numFmtId="38" fontId="0" fillId="2" borderId="199" xfId="1" applyFont="1" applyFill="1" applyBorder="1" applyProtection="1">
      <protection locked="0"/>
    </xf>
    <xf numFmtId="0" fontId="4" fillId="3" borderId="198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center" vertical="center"/>
    </xf>
    <xf numFmtId="0" fontId="0" fillId="3" borderId="37" xfId="0" applyFill="1" applyBorder="1" applyAlignment="1">
      <alignment horizontal="left" vertical="center"/>
    </xf>
    <xf numFmtId="38" fontId="0" fillId="2" borderId="127" xfId="1" applyFont="1" applyFill="1" applyBorder="1" applyProtection="1">
      <protection locked="0"/>
    </xf>
    <xf numFmtId="0" fontId="4" fillId="3" borderId="37" xfId="0" applyFont="1" applyFill="1" applyBorder="1" applyAlignment="1">
      <alignment horizontal="left" vertical="center" wrapText="1"/>
    </xf>
    <xf numFmtId="0" fontId="4" fillId="3" borderId="158" xfId="0" applyFont="1" applyFill="1" applyBorder="1" applyAlignment="1">
      <alignment horizontal="center" vertical="center"/>
    </xf>
    <xf numFmtId="0" fontId="0" fillId="3" borderId="160" xfId="0" applyFill="1" applyBorder="1" applyAlignment="1">
      <alignment horizontal="left" vertical="center"/>
    </xf>
    <xf numFmtId="38" fontId="0" fillId="2" borderId="161" xfId="1" applyFont="1" applyFill="1" applyBorder="1" applyProtection="1">
      <protection locked="0"/>
    </xf>
    <xf numFmtId="0" fontId="4" fillId="3" borderId="160" xfId="0" applyFont="1" applyFill="1" applyBorder="1" applyAlignment="1">
      <alignment horizontal="left" vertical="center" wrapText="1"/>
    </xf>
    <xf numFmtId="0" fontId="4" fillId="3" borderId="200" xfId="0" applyFont="1" applyFill="1" applyBorder="1" applyAlignment="1">
      <alignment horizontal="center" vertical="center"/>
    </xf>
    <xf numFmtId="38" fontId="0" fillId="2" borderId="201" xfId="1" applyFont="1" applyFill="1" applyBorder="1" applyProtection="1">
      <protection locked="0"/>
    </xf>
    <xf numFmtId="0" fontId="4" fillId="3" borderId="164" xfId="0" applyFont="1" applyFill="1" applyBorder="1" applyAlignment="1">
      <alignment horizontal="center" vertical="center"/>
    </xf>
    <xf numFmtId="0" fontId="0" fillId="3" borderId="166" xfId="0" applyFill="1" applyBorder="1" applyAlignment="1">
      <alignment horizontal="left" vertical="center"/>
    </xf>
    <xf numFmtId="38" fontId="0" fillId="2" borderId="167" xfId="1" applyFont="1" applyFill="1" applyBorder="1" applyProtection="1">
      <protection locked="0"/>
    </xf>
    <xf numFmtId="0" fontId="4" fillId="3" borderId="166" xfId="0" applyFont="1" applyFill="1" applyBorder="1" applyAlignment="1">
      <alignment horizontal="left" vertical="center" wrapText="1"/>
    </xf>
    <xf numFmtId="0" fontId="0" fillId="3" borderId="161" xfId="0" applyFill="1" applyBorder="1"/>
    <xf numFmtId="0" fontId="0" fillId="3" borderId="199" xfId="0" applyFill="1" applyBorder="1" applyAlignment="1">
      <alignment vertical="center"/>
    </xf>
    <xf numFmtId="0" fontId="0" fillId="5" borderId="76" xfId="0" applyFill="1" applyBorder="1"/>
    <xf numFmtId="182" fontId="0" fillId="6" borderId="165" xfId="0" applyNumberFormat="1" applyFill="1" applyBorder="1"/>
    <xf numFmtId="0" fontId="0" fillId="5" borderId="51" xfId="0" applyFill="1" applyBorder="1" applyAlignment="1">
      <alignment wrapText="1"/>
    </xf>
    <xf numFmtId="182" fontId="0" fillId="11" borderId="155" xfId="0" applyNumberFormat="1" applyFill="1" applyBorder="1"/>
    <xf numFmtId="182" fontId="0" fillId="6" borderId="155" xfId="0" applyNumberFormat="1" applyFill="1" applyBorder="1"/>
    <xf numFmtId="0" fontId="0" fillId="5" borderId="51" xfId="0" applyFill="1" applyBorder="1"/>
    <xf numFmtId="0" fontId="0" fillId="5" borderId="75" xfId="0" applyFill="1" applyBorder="1"/>
    <xf numFmtId="182" fontId="0" fillId="6" borderId="159" xfId="0" applyNumberFormat="1" applyFill="1" applyBorder="1"/>
    <xf numFmtId="0" fontId="10" fillId="0" borderId="200" xfId="3" applyBorder="1" applyAlignment="1">
      <alignment horizontal="center" vertical="center"/>
    </xf>
    <xf numFmtId="38" fontId="10" fillId="9" borderId="202" xfId="3" applyNumberFormat="1" applyFill="1" applyBorder="1" applyProtection="1">
      <alignment vertical="center"/>
      <protection locked="0"/>
    </xf>
    <xf numFmtId="0" fontId="10" fillId="0" borderId="197" xfId="3" applyBorder="1" applyAlignment="1">
      <alignment horizontal="center" vertical="center"/>
    </xf>
    <xf numFmtId="0" fontId="10" fillId="0" borderId="203" xfId="3" applyBorder="1">
      <alignment vertical="center"/>
    </xf>
    <xf numFmtId="38" fontId="10" fillId="9" borderId="204" xfId="3" applyNumberFormat="1" applyFill="1" applyBorder="1" applyProtection="1">
      <alignment vertical="center"/>
      <protection locked="0"/>
    </xf>
    <xf numFmtId="0" fontId="10" fillId="0" borderId="164" xfId="3" applyBorder="1" applyAlignment="1">
      <alignment horizontal="center" vertical="center"/>
    </xf>
    <xf numFmtId="38" fontId="10" fillId="9" borderId="205" xfId="3" applyNumberFormat="1" applyFill="1" applyBorder="1" applyProtection="1">
      <alignment vertical="center"/>
      <protection locked="0"/>
    </xf>
    <xf numFmtId="38" fontId="10" fillId="9" borderId="206" xfId="3" applyNumberFormat="1" applyFill="1" applyBorder="1" applyProtection="1">
      <alignment vertical="center"/>
      <protection locked="0"/>
    </xf>
    <xf numFmtId="0" fontId="21" fillId="0" borderId="165" xfId="3" applyFont="1" applyBorder="1" applyAlignment="1">
      <alignment horizontal="center" vertical="center"/>
    </xf>
    <xf numFmtId="0" fontId="21" fillId="0" borderId="165" xfId="3" applyFont="1" applyBorder="1">
      <alignment vertical="center"/>
    </xf>
    <xf numFmtId="38" fontId="21" fillId="7" borderId="165" xfId="3" applyNumberFormat="1" applyFont="1" applyFill="1" applyBorder="1">
      <alignment vertical="center"/>
    </xf>
    <xf numFmtId="0" fontId="21" fillId="0" borderId="155" xfId="3" applyFont="1" applyBorder="1" applyAlignment="1">
      <alignment horizontal="center" vertical="center"/>
    </xf>
    <xf numFmtId="0" fontId="21" fillId="0" borderId="155" xfId="3" applyFont="1" applyBorder="1">
      <alignment vertical="center"/>
    </xf>
    <xf numFmtId="38" fontId="21" fillId="7" borderId="155" xfId="3" applyNumberFormat="1" applyFont="1" applyFill="1" applyBorder="1">
      <alignment vertical="center"/>
    </xf>
    <xf numFmtId="0" fontId="21" fillId="0" borderId="159" xfId="3" applyFont="1" applyBorder="1" applyAlignment="1">
      <alignment horizontal="center" vertical="center"/>
    </xf>
    <xf numFmtId="0" fontId="21" fillId="0" borderId="159" xfId="3" applyFont="1" applyBorder="1">
      <alignment vertical="center"/>
    </xf>
    <xf numFmtId="38" fontId="21" fillId="7" borderId="159" xfId="3" applyNumberFormat="1" applyFont="1" applyFill="1" applyBorder="1">
      <alignment vertical="center"/>
    </xf>
    <xf numFmtId="0" fontId="4" fillId="0" borderId="52" xfId="0" applyFont="1" applyBorder="1" applyAlignment="1">
      <alignment horizontal="center"/>
    </xf>
    <xf numFmtId="0" fontId="4" fillId="0" borderId="151" xfId="0" applyFont="1" applyBorder="1"/>
    <xf numFmtId="38" fontId="0" fillId="6" borderId="150" xfId="1" applyFont="1" applyFill="1" applyBorder="1"/>
    <xf numFmtId="178" fontId="0" fillId="6" borderId="150" xfId="0" applyNumberFormat="1" applyFill="1" applyBorder="1" applyProtection="1">
      <protection locked="0"/>
    </xf>
    <xf numFmtId="38" fontId="0" fillId="7" borderId="151" xfId="1" applyFont="1" applyFill="1" applyBorder="1"/>
    <xf numFmtId="0" fontId="4" fillId="0" borderId="31" xfId="0" applyFont="1" applyBorder="1" applyAlignment="1">
      <alignment horizontal="center"/>
    </xf>
    <xf numFmtId="0" fontId="4" fillId="0" borderId="33" xfId="0" applyFont="1" applyBorder="1"/>
    <xf numFmtId="38" fontId="0" fillId="6" borderId="155" xfId="1" applyFont="1" applyFill="1" applyBorder="1"/>
    <xf numFmtId="178" fontId="0" fillId="6" borderId="155" xfId="0" applyNumberFormat="1" applyFill="1" applyBorder="1" applyProtection="1">
      <protection locked="0"/>
    </xf>
    <xf numFmtId="38" fontId="0" fillId="7" borderId="33" xfId="1" applyFont="1" applyFill="1" applyBorder="1"/>
    <xf numFmtId="0" fontId="4" fillId="0" borderId="158" xfId="0" applyFont="1" applyBorder="1" applyAlignment="1">
      <alignment horizontal="center"/>
    </xf>
    <xf numFmtId="0" fontId="4" fillId="0" borderId="160" xfId="0" applyFont="1" applyBorder="1"/>
    <xf numFmtId="38" fontId="0" fillId="6" borderId="159" xfId="1" applyFont="1" applyFill="1" applyBorder="1"/>
    <xf numFmtId="178" fontId="0" fillId="6" borderId="159" xfId="0" applyNumberFormat="1" applyFill="1" applyBorder="1" applyProtection="1">
      <protection locked="0"/>
    </xf>
    <xf numFmtId="38" fontId="0" fillId="7" borderId="160" xfId="1" applyFont="1" applyFill="1" applyBorder="1"/>
    <xf numFmtId="0" fontId="4" fillId="0" borderId="164" xfId="0" applyFont="1" applyBorder="1" applyAlignment="1">
      <alignment horizontal="center"/>
    </xf>
    <xf numFmtId="0" fontId="4" fillId="0" borderId="166" xfId="0" applyFont="1" applyBorder="1"/>
    <xf numFmtId="38" fontId="0" fillId="6" borderId="165" xfId="1" applyFont="1" applyFill="1" applyBorder="1"/>
    <xf numFmtId="178" fontId="0" fillId="6" borderId="165" xfId="0" applyNumberFormat="1" applyFill="1" applyBorder="1" applyProtection="1">
      <protection locked="0"/>
    </xf>
    <xf numFmtId="38" fontId="0" fillId="7" borderId="166" xfId="1" applyFont="1" applyFill="1" applyBorder="1"/>
    <xf numFmtId="178" fontId="0" fillId="9" borderId="155" xfId="0" applyNumberFormat="1" applyFill="1" applyBorder="1" applyProtection="1">
      <protection locked="0"/>
    </xf>
    <xf numFmtId="178" fontId="0" fillId="9" borderId="165" xfId="0" applyNumberFormat="1" applyFill="1" applyBorder="1" applyProtection="1">
      <protection locked="0"/>
    </xf>
    <xf numFmtId="0" fontId="4" fillId="0" borderId="207" xfId="0" applyFont="1" applyBorder="1" applyAlignment="1">
      <alignment horizontal="center"/>
    </xf>
    <xf numFmtId="0" fontId="4" fillId="0" borderId="208" xfId="0" applyFont="1" applyBorder="1"/>
    <xf numFmtId="38" fontId="0" fillId="6" borderId="209" xfId="1" applyFont="1" applyFill="1" applyBorder="1"/>
    <xf numFmtId="178" fontId="0" fillId="6" borderId="209" xfId="0" applyNumberFormat="1" applyFill="1" applyBorder="1" applyProtection="1">
      <protection locked="0"/>
    </xf>
    <xf numFmtId="38" fontId="0" fillId="7" borderId="208" xfId="1" applyFont="1" applyFill="1" applyBorder="1"/>
    <xf numFmtId="0" fontId="4" fillId="0" borderId="149" xfId="0" applyFont="1" applyBorder="1" applyAlignment="1">
      <alignment horizontal="left"/>
    </xf>
    <xf numFmtId="38" fontId="0" fillId="6" borderId="52" xfId="0" applyNumberFormat="1" applyFill="1" applyBorder="1"/>
    <xf numFmtId="38" fontId="0" fillId="7" borderId="150" xfId="1" applyFont="1" applyFill="1" applyBorder="1"/>
    <xf numFmtId="38" fontId="0" fillId="7" borderId="50" xfId="1" applyFont="1" applyFill="1" applyBorder="1"/>
    <xf numFmtId="38" fontId="0" fillId="7" borderId="210" xfId="0" applyNumberFormat="1" applyFill="1" applyBorder="1"/>
    <xf numFmtId="38" fontId="0" fillId="7" borderId="211" xfId="1" applyFont="1" applyFill="1" applyBorder="1"/>
    <xf numFmtId="38" fontId="0" fillId="7" borderId="203" xfId="1" applyFont="1" applyFill="1" applyBorder="1"/>
    <xf numFmtId="38" fontId="0" fillId="7" borderId="198" xfId="1" applyFont="1" applyFill="1" applyBorder="1"/>
    <xf numFmtId="0" fontId="4" fillId="8" borderId="52" xfId="0" applyFont="1" applyFill="1" applyBorder="1" applyAlignment="1">
      <alignment horizontal="center" wrapText="1"/>
    </xf>
    <xf numFmtId="0" fontId="4" fillId="8" borderId="211" xfId="0" applyFont="1" applyFill="1" applyBorder="1" applyAlignment="1">
      <alignment horizontal="center" wrapText="1"/>
    </xf>
    <xf numFmtId="38" fontId="2" fillId="7" borderId="211" xfId="1" applyFont="1" applyFill="1" applyBorder="1" applyAlignment="1">
      <alignment wrapText="1"/>
    </xf>
    <xf numFmtId="38" fontId="2" fillId="7" borderId="198" xfId="1" applyFont="1" applyFill="1" applyBorder="1" applyAlignment="1">
      <alignment wrapText="1"/>
    </xf>
    <xf numFmtId="0" fontId="2" fillId="7" borderId="197" xfId="0" applyFont="1" applyFill="1" applyBorder="1"/>
    <xf numFmtId="0" fontId="2" fillId="7" borderId="210" xfId="0" applyFont="1" applyFill="1" applyBorder="1"/>
    <xf numFmtId="0" fontId="2" fillId="7" borderId="211" xfId="0" applyFont="1" applyFill="1" applyBorder="1"/>
    <xf numFmtId="0" fontId="0" fillId="7" borderId="211" xfId="0" applyFill="1" applyBorder="1"/>
    <xf numFmtId="0" fontId="0" fillId="7" borderId="203" xfId="0" applyFill="1" applyBorder="1"/>
    <xf numFmtId="0" fontId="0" fillId="7" borderId="198" xfId="0" applyFill="1" applyBorder="1"/>
    <xf numFmtId="183" fontId="0" fillId="9" borderId="52" xfId="0" applyNumberFormat="1" applyFill="1" applyBorder="1"/>
    <xf numFmtId="183" fontId="0" fillId="9" borderId="212" xfId="0" applyNumberFormat="1" applyFill="1" applyBorder="1"/>
    <xf numFmtId="183" fontId="0" fillId="9" borderId="151" xfId="0" applyNumberFormat="1" applyFill="1" applyBorder="1"/>
    <xf numFmtId="183" fontId="0" fillId="9" borderId="149" xfId="0" applyNumberFormat="1" applyFill="1" applyBorder="1"/>
    <xf numFmtId="0" fontId="0" fillId="9" borderId="149" xfId="0" applyFill="1" applyBorder="1"/>
    <xf numFmtId="0" fontId="0" fillId="0" borderId="52" xfId="0" applyBorder="1"/>
    <xf numFmtId="0" fontId="0" fillId="9" borderId="150" xfId="0" applyFill="1" applyBorder="1" applyAlignment="1">
      <alignment shrinkToFit="1"/>
    </xf>
    <xf numFmtId="186" fontId="0" fillId="9" borderId="150" xfId="0" applyNumberFormat="1" applyFill="1" applyBorder="1"/>
    <xf numFmtId="186" fontId="0" fillId="9" borderId="50" xfId="4" applyNumberFormat="1" applyFont="1" applyFill="1" applyBorder="1" applyAlignment="1"/>
    <xf numFmtId="186" fontId="0" fillId="9" borderId="151" xfId="0" applyNumberFormat="1" applyFill="1" applyBorder="1"/>
    <xf numFmtId="185" fontId="0" fillId="9" borderId="110" xfId="0" applyNumberFormat="1" applyFill="1" applyBorder="1"/>
    <xf numFmtId="0" fontId="0" fillId="9" borderId="52" xfId="0" applyFill="1" applyBorder="1"/>
    <xf numFmtId="0" fontId="0" fillId="9" borderId="151" xfId="0" applyFill="1" applyBorder="1"/>
    <xf numFmtId="0" fontId="4" fillId="0" borderId="154" xfId="0" applyFont="1" applyBorder="1" applyAlignment="1">
      <alignment horizontal="left"/>
    </xf>
    <xf numFmtId="38" fontId="0" fillId="6" borderId="31" xfId="0" applyNumberFormat="1" applyFill="1" applyBorder="1"/>
    <xf numFmtId="38" fontId="0" fillId="7" borderId="155" xfId="1" applyFont="1" applyFill="1" applyBorder="1"/>
    <xf numFmtId="38" fontId="0" fillId="7" borderId="51" xfId="1" applyFont="1" applyFill="1" applyBorder="1"/>
    <xf numFmtId="38" fontId="0" fillId="7" borderId="66" xfId="0" applyNumberFormat="1" applyFill="1" applyBorder="1"/>
    <xf numFmtId="0" fontId="0" fillId="8" borderId="31" xfId="0" applyFill="1" applyBorder="1"/>
    <xf numFmtId="0" fontId="0" fillId="8" borderId="155" xfId="0" applyFill="1" applyBorder="1"/>
    <xf numFmtId="38" fontId="2" fillId="7" borderId="155" xfId="1" applyFont="1" applyFill="1" applyBorder="1"/>
    <xf numFmtId="38" fontId="2" fillId="7" borderId="33" xfId="1" applyFont="1" applyFill="1" applyBorder="1"/>
    <xf numFmtId="0" fontId="0" fillId="7" borderId="31" xfId="0" applyFill="1" applyBorder="1"/>
    <xf numFmtId="0" fontId="0" fillId="7" borderId="66" xfId="0" applyFill="1" applyBorder="1"/>
    <xf numFmtId="0" fontId="2" fillId="7" borderId="155" xfId="0" applyFont="1" applyFill="1" applyBorder="1"/>
    <xf numFmtId="183" fontId="0" fillId="9" borderId="31" xfId="0" applyNumberFormat="1" applyFill="1" applyBorder="1"/>
    <xf numFmtId="183" fontId="0" fillId="9" borderId="213" xfId="0" applyNumberFormat="1" applyFill="1" applyBorder="1"/>
    <xf numFmtId="183" fontId="0" fillId="9" borderId="33" xfId="0" applyNumberFormat="1" applyFill="1" applyBorder="1"/>
    <xf numFmtId="183" fontId="0" fillId="9" borderId="154" xfId="0" applyNumberFormat="1" applyFill="1" applyBorder="1"/>
    <xf numFmtId="0" fontId="0" fillId="9" borderId="154" xfId="0" applyFill="1" applyBorder="1"/>
    <xf numFmtId="0" fontId="0" fillId="0" borderId="31" xfId="0" applyBorder="1"/>
    <xf numFmtId="0" fontId="0" fillId="9" borderId="155" xfId="0" applyFill="1" applyBorder="1" applyAlignment="1">
      <alignment shrinkToFit="1"/>
    </xf>
    <xf numFmtId="186" fontId="0" fillId="9" borderId="155" xfId="0" applyNumberFormat="1" applyFill="1" applyBorder="1"/>
    <xf numFmtId="186" fontId="0" fillId="9" borderId="51" xfId="4" applyNumberFormat="1" applyFont="1" applyFill="1" applyBorder="1" applyAlignment="1"/>
    <xf numFmtId="186" fontId="0" fillId="9" borderId="33" xfId="0" applyNumberFormat="1" applyFill="1" applyBorder="1"/>
    <xf numFmtId="185" fontId="0" fillId="9" borderId="213" xfId="0" applyNumberFormat="1" applyFill="1" applyBorder="1"/>
    <xf numFmtId="0" fontId="0" fillId="9" borderId="31" xfId="0" applyFill="1" applyBorder="1"/>
    <xf numFmtId="0" fontId="0" fillId="9" borderId="33" xfId="0" applyFill="1" applyBorder="1"/>
    <xf numFmtId="0" fontId="4" fillId="0" borderId="157" xfId="0" applyFont="1" applyBorder="1" applyAlignment="1">
      <alignment horizontal="left"/>
    </xf>
    <xf numFmtId="38" fontId="0" fillId="6" borderId="158" xfId="0" applyNumberFormat="1" applyFill="1" applyBorder="1"/>
    <xf numFmtId="38" fontId="0" fillId="7" borderId="159" xfId="1" applyFont="1" applyFill="1" applyBorder="1"/>
    <xf numFmtId="38" fontId="0" fillId="7" borderId="75" xfId="1" applyFont="1" applyFill="1" applyBorder="1"/>
    <xf numFmtId="38" fontId="0" fillId="7" borderId="83" xfId="0" applyNumberFormat="1" applyFill="1" applyBorder="1"/>
    <xf numFmtId="0" fontId="0" fillId="8" borderId="158" xfId="0" applyFill="1" applyBorder="1"/>
    <xf numFmtId="0" fontId="0" fillId="8" borderId="159" xfId="0" applyFill="1" applyBorder="1"/>
    <xf numFmtId="38" fontId="2" fillId="7" borderId="159" xfId="1" applyFont="1" applyFill="1" applyBorder="1"/>
    <xf numFmtId="38" fontId="2" fillId="7" borderId="160" xfId="1" applyFont="1" applyFill="1" applyBorder="1"/>
    <xf numFmtId="0" fontId="0" fillId="7" borderId="158" xfId="0" applyFill="1" applyBorder="1"/>
    <xf numFmtId="0" fontId="0" fillId="7" borderId="83" xfId="0" applyFill="1" applyBorder="1"/>
    <xf numFmtId="0" fontId="2" fillId="7" borderId="159" xfId="0" applyFont="1" applyFill="1" applyBorder="1"/>
    <xf numFmtId="183" fontId="0" fillId="9" borderId="158" xfId="0" applyNumberFormat="1" applyFill="1" applyBorder="1"/>
    <xf numFmtId="183" fontId="0" fillId="9" borderId="214" xfId="0" applyNumberFormat="1" applyFill="1" applyBorder="1"/>
    <xf numFmtId="183" fontId="0" fillId="9" borderId="160" xfId="0" applyNumberFormat="1" applyFill="1" applyBorder="1"/>
    <xf numFmtId="183" fontId="0" fillId="9" borderId="157" xfId="0" applyNumberFormat="1" applyFill="1" applyBorder="1"/>
    <xf numFmtId="0" fontId="0" fillId="9" borderId="157" xfId="0" applyFill="1" applyBorder="1"/>
    <xf numFmtId="0" fontId="0" fillId="0" borderId="158" xfId="0" applyBorder="1"/>
    <xf numFmtId="0" fontId="0" fillId="9" borderId="159" xfId="0" applyFill="1" applyBorder="1" applyAlignment="1">
      <alignment shrinkToFit="1"/>
    </xf>
    <xf numFmtId="186" fontId="0" fillId="9" borderId="159" xfId="0" applyNumberFormat="1" applyFill="1" applyBorder="1"/>
    <xf numFmtId="186" fontId="0" fillId="9" borderId="75" xfId="4" applyNumberFormat="1" applyFont="1" applyFill="1" applyBorder="1" applyAlignment="1"/>
    <xf numFmtId="186" fontId="0" fillId="9" borderId="160" xfId="0" applyNumberFormat="1" applyFill="1" applyBorder="1"/>
    <xf numFmtId="185" fontId="0" fillId="9" borderId="214" xfId="0" applyNumberFormat="1" applyFill="1" applyBorder="1"/>
    <xf numFmtId="0" fontId="0" fillId="9" borderId="158" xfId="0" applyFill="1" applyBorder="1"/>
    <xf numFmtId="0" fontId="0" fillId="9" borderId="160" xfId="0" applyFill="1" applyBorder="1"/>
    <xf numFmtId="0" fontId="4" fillId="0" borderId="163" xfId="0" applyFont="1" applyBorder="1" applyAlignment="1">
      <alignment horizontal="left"/>
    </xf>
    <xf numFmtId="38" fontId="0" fillId="6" borderId="164" xfId="0" applyNumberFormat="1" applyFill="1" applyBorder="1"/>
    <xf numFmtId="38" fontId="0" fillId="7" borderId="165" xfId="1" applyFont="1" applyFill="1" applyBorder="1"/>
    <xf numFmtId="38" fontId="0" fillId="7" borderId="76" xfId="1" applyFont="1" applyFill="1" applyBorder="1"/>
    <xf numFmtId="38" fontId="0" fillId="7" borderId="82" xfId="0" applyNumberFormat="1" applyFill="1" applyBorder="1"/>
    <xf numFmtId="0" fontId="0" fillId="8" borderId="164" xfId="0" applyFill="1" applyBorder="1"/>
    <xf numFmtId="0" fontId="0" fillId="8" borderId="165" xfId="0" applyFill="1" applyBorder="1"/>
    <xf numFmtId="38" fontId="2" fillId="7" borderId="165" xfId="1" applyFont="1" applyFill="1" applyBorder="1"/>
    <xf numFmtId="38" fontId="2" fillId="7" borderId="166" xfId="1" applyFont="1" applyFill="1" applyBorder="1"/>
    <xf numFmtId="0" fontId="0" fillId="7" borderId="164" xfId="0" applyFill="1" applyBorder="1"/>
    <xf numFmtId="0" fontId="0" fillId="7" borderId="82" xfId="0" applyFill="1" applyBorder="1"/>
    <xf numFmtId="0" fontId="2" fillId="7" borderId="165" xfId="0" applyFont="1" applyFill="1" applyBorder="1"/>
    <xf numFmtId="183" fontId="0" fillId="9" borderId="164" xfId="0" applyNumberFormat="1" applyFill="1" applyBorder="1"/>
    <xf numFmtId="183" fontId="0" fillId="9" borderId="114" xfId="0" applyNumberFormat="1" applyFill="1" applyBorder="1"/>
    <xf numFmtId="183" fontId="0" fillId="9" borderId="166" xfId="0" applyNumberFormat="1" applyFill="1" applyBorder="1"/>
    <xf numFmtId="183" fontId="0" fillId="9" borderId="163" xfId="0" applyNumberFormat="1" applyFill="1" applyBorder="1"/>
    <xf numFmtId="0" fontId="0" fillId="9" borderId="163" xfId="0" applyFill="1" applyBorder="1"/>
    <xf numFmtId="0" fontId="0" fillId="0" borderId="164" xfId="0" applyBorder="1"/>
    <xf numFmtId="0" fontId="0" fillId="9" borderId="165" xfId="0" applyFill="1" applyBorder="1" applyAlignment="1">
      <alignment shrinkToFit="1"/>
    </xf>
    <xf numFmtId="186" fontId="0" fillId="9" borderId="165" xfId="0" applyNumberFormat="1" applyFill="1" applyBorder="1"/>
    <xf numFmtId="186" fontId="0" fillId="9" borderId="76" xfId="4" applyNumberFormat="1" applyFont="1" applyFill="1" applyBorder="1" applyAlignment="1"/>
    <xf numFmtId="186" fontId="0" fillId="9" borderId="166" xfId="0" applyNumberFormat="1" applyFill="1" applyBorder="1"/>
    <xf numFmtId="185" fontId="0" fillId="9" borderId="114" xfId="0" applyNumberFormat="1" applyFill="1" applyBorder="1"/>
    <xf numFmtId="0" fontId="0" fillId="9" borderId="164" xfId="0" applyFill="1" applyBorder="1"/>
    <xf numFmtId="0" fontId="0" fillId="9" borderId="166" xfId="0" applyFill="1" applyBorder="1"/>
    <xf numFmtId="0" fontId="4" fillId="0" borderId="33" xfId="0" applyFont="1" applyBorder="1" applyAlignment="1">
      <alignment horizontal="left"/>
    </xf>
    <xf numFmtId="0" fontId="4" fillId="0" borderId="160" xfId="0" applyFont="1" applyBorder="1" applyAlignment="1">
      <alignment horizontal="left"/>
    </xf>
    <xf numFmtId="38" fontId="0" fillId="7" borderId="31" xfId="0" applyNumberFormat="1" applyFill="1" applyBorder="1"/>
    <xf numFmtId="0" fontId="4" fillId="0" borderId="200" xfId="0" applyFont="1" applyBorder="1" applyAlignment="1">
      <alignment horizontal="center"/>
    </xf>
    <xf numFmtId="0" fontId="4" fillId="0" borderId="34" xfId="0" applyFont="1" applyBorder="1" applyAlignment="1">
      <alignment horizontal="left"/>
    </xf>
    <xf numFmtId="38" fontId="0" fillId="6" borderId="200" xfId="0" applyNumberFormat="1" applyFill="1" applyBorder="1"/>
    <xf numFmtId="38" fontId="0" fillId="7" borderId="215" xfId="1" applyFont="1" applyFill="1" applyBorder="1"/>
    <xf numFmtId="38" fontId="0" fillId="7" borderId="91" xfId="1" applyFont="1" applyFill="1" applyBorder="1"/>
    <xf numFmtId="38" fontId="0" fillId="7" borderId="95" xfId="0" applyNumberFormat="1" applyFill="1" applyBorder="1"/>
    <xf numFmtId="38" fontId="0" fillId="7" borderId="34" xfId="1" applyFont="1" applyFill="1" applyBorder="1"/>
    <xf numFmtId="0" fontId="0" fillId="8" borderId="200" xfId="0" applyFill="1" applyBorder="1"/>
    <xf numFmtId="0" fontId="0" fillId="8" borderId="215" xfId="0" applyFill="1" applyBorder="1"/>
    <xf numFmtId="38" fontId="2" fillId="7" borderId="215" xfId="1" applyFont="1" applyFill="1" applyBorder="1"/>
    <xf numFmtId="38" fontId="2" fillId="7" borderId="34" xfId="1" applyFont="1" applyFill="1" applyBorder="1"/>
    <xf numFmtId="0" fontId="0" fillId="7" borderId="200" xfId="0" applyFill="1" applyBorder="1"/>
    <xf numFmtId="0" fontId="0" fillId="7" borderId="95" xfId="0" applyFill="1" applyBorder="1"/>
    <xf numFmtId="0" fontId="2" fillId="7" borderId="215" xfId="0" applyFont="1" applyFill="1" applyBorder="1"/>
    <xf numFmtId="183" fontId="0" fillId="9" borderId="200" xfId="0" applyNumberFormat="1" applyFill="1" applyBorder="1"/>
    <xf numFmtId="183" fontId="0" fillId="9" borderId="216" xfId="0" applyNumberFormat="1" applyFill="1" applyBorder="1"/>
    <xf numFmtId="183" fontId="0" fillId="9" borderId="34" xfId="0" applyNumberFormat="1" applyFill="1" applyBorder="1"/>
    <xf numFmtId="183" fontId="0" fillId="9" borderId="217" xfId="0" applyNumberFormat="1" applyFill="1" applyBorder="1"/>
    <xf numFmtId="0" fontId="0" fillId="9" borderId="217" xfId="0" applyFill="1" applyBorder="1"/>
    <xf numFmtId="0" fontId="0" fillId="0" borderId="200" xfId="0" applyBorder="1"/>
    <xf numFmtId="0" fontId="0" fillId="9" borderId="215" xfId="0" applyFill="1" applyBorder="1" applyAlignment="1">
      <alignment shrinkToFit="1"/>
    </xf>
    <xf numFmtId="186" fontId="0" fillId="9" borderId="215" xfId="0" applyNumberFormat="1" applyFill="1" applyBorder="1"/>
    <xf numFmtId="186" fontId="0" fillId="9" borderId="91" xfId="4" applyNumberFormat="1" applyFont="1" applyFill="1" applyBorder="1" applyAlignment="1"/>
    <xf numFmtId="186" fontId="0" fillId="9" borderId="34" xfId="0" applyNumberFormat="1" applyFill="1" applyBorder="1"/>
    <xf numFmtId="185" fontId="0" fillId="9" borderId="216" xfId="0" applyNumberFormat="1" applyFill="1" applyBorder="1"/>
    <xf numFmtId="0" fontId="0" fillId="9" borderId="200" xfId="0" applyFill="1" applyBorder="1"/>
    <xf numFmtId="0" fontId="0" fillId="9" borderId="34" xfId="0" applyFill="1" applyBorder="1"/>
    <xf numFmtId="181" fontId="2" fillId="0" borderId="218" xfId="0" applyNumberFormat="1" applyFont="1" applyBorder="1"/>
    <xf numFmtId="181" fontId="2" fillId="0" borderId="150" xfId="0" applyNumberFormat="1" applyFont="1" applyBorder="1"/>
    <xf numFmtId="181" fontId="0" fillId="0" borderId="150" xfId="0" applyNumberFormat="1" applyBorder="1"/>
    <xf numFmtId="181" fontId="0" fillId="0" borderId="151" xfId="0" applyNumberFormat="1" applyBorder="1"/>
    <xf numFmtId="181" fontId="2" fillId="0" borderId="66" xfId="0" applyNumberFormat="1" applyFont="1" applyBorder="1"/>
    <xf numFmtId="181" fontId="2" fillId="0" borderId="155" xfId="0" applyNumberFormat="1" applyFont="1" applyBorder="1"/>
    <xf numFmtId="181" fontId="0" fillId="0" borderId="155" xfId="0" applyNumberFormat="1" applyBorder="1"/>
    <xf numFmtId="181" fontId="0" fillId="0" borderId="33" xfId="0" applyNumberFormat="1" applyBorder="1"/>
    <xf numFmtId="181" fontId="2" fillId="0" borderId="83" xfId="0" applyNumberFormat="1" applyFont="1" applyBorder="1"/>
    <xf numFmtId="181" fontId="2" fillId="0" borderId="159" xfId="0" applyNumberFormat="1" applyFont="1" applyBorder="1"/>
    <xf numFmtId="181" fontId="0" fillId="0" borderId="159" xfId="0" applyNumberFormat="1" applyBorder="1"/>
    <xf numFmtId="181" fontId="0" fillId="0" borderId="160" xfId="0" applyNumberFormat="1" applyBorder="1"/>
    <xf numFmtId="181" fontId="2" fillId="0" borderId="82" xfId="0" applyNumberFormat="1" applyFont="1" applyBorder="1"/>
    <xf numFmtId="181" fontId="2" fillId="0" borderId="165" xfId="0" applyNumberFormat="1" applyFont="1" applyBorder="1"/>
    <xf numFmtId="181" fontId="0" fillId="0" borderId="165" xfId="0" applyNumberFormat="1" applyBorder="1"/>
    <xf numFmtId="181" fontId="0" fillId="0" borderId="166" xfId="0" applyNumberFormat="1" applyBorder="1"/>
    <xf numFmtId="181" fontId="0" fillId="0" borderId="159" xfId="0" applyNumberFormat="1" applyBorder="1" applyAlignment="1">
      <alignment vertical="center"/>
    </xf>
    <xf numFmtId="181" fontId="0" fillId="0" borderId="160" xfId="0" applyNumberFormat="1" applyBorder="1" applyAlignment="1">
      <alignment vertical="center"/>
    </xf>
    <xf numFmtId="181" fontId="0" fillId="0" borderId="66" xfId="0" applyNumberFormat="1" applyBorder="1"/>
    <xf numFmtId="0" fontId="4" fillId="0" borderId="208" xfId="0" applyFont="1" applyBorder="1" applyAlignment="1">
      <alignment horizontal="left"/>
    </xf>
    <xf numFmtId="181" fontId="0" fillId="0" borderId="219" xfId="0" applyNumberFormat="1" applyBorder="1"/>
    <xf numFmtId="181" fontId="0" fillId="0" borderId="209" xfId="0" applyNumberFormat="1" applyBorder="1"/>
    <xf numFmtId="181" fontId="0" fillId="0" borderId="208" xfId="0" applyNumberFormat="1" applyBorder="1"/>
    <xf numFmtId="0" fontId="0" fillId="0" borderId="152" xfId="0" applyBorder="1" applyAlignment="1">
      <alignment wrapText="1"/>
    </xf>
    <xf numFmtId="181" fontId="0" fillId="7" borderId="151" xfId="0" applyNumberFormat="1" applyFill="1" applyBorder="1"/>
    <xf numFmtId="0" fontId="0" fillId="0" borderId="26" xfId="0" applyBorder="1" applyAlignment="1">
      <alignment wrapText="1"/>
    </xf>
    <xf numFmtId="181" fontId="0" fillId="7" borderId="33" xfId="0" applyNumberFormat="1" applyFill="1" applyBorder="1"/>
    <xf numFmtId="0" fontId="0" fillId="0" borderId="26" xfId="0" applyBorder="1"/>
    <xf numFmtId="0" fontId="0" fillId="0" borderId="26" xfId="0" applyBorder="1" applyAlignment="1">
      <alignment horizontal="left"/>
    </xf>
    <xf numFmtId="0" fontId="0" fillId="0" borderId="220" xfId="0" applyBorder="1" applyAlignment="1">
      <alignment horizontal="left"/>
    </xf>
    <xf numFmtId="181" fontId="0" fillId="7" borderId="208" xfId="0" applyNumberFormat="1" applyFill="1" applyBorder="1"/>
    <xf numFmtId="0" fontId="0" fillId="0" borderId="162" xfId="0" applyBorder="1"/>
    <xf numFmtId="38" fontId="0" fillId="0" borderId="166" xfId="0" applyNumberFormat="1" applyBorder="1"/>
    <xf numFmtId="0" fontId="0" fillId="0" borderId="153" xfId="0" applyBorder="1"/>
    <xf numFmtId="38" fontId="0" fillId="0" borderId="33" xfId="0" applyNumberFormat="1" applyBorder="1"/>
    <xf numFmtId="0" fontId="0" fillId="0" borderId="221" xfId="0" applyBorder="1"/>
    <xf numFmtId="38" fontId="0" fillId="0" borderId="208" xfId="0" applyNumberFormat="1" applyBorder="1"/>
    <xf numFmtId="0" fontId="4" fillId="0" borderId="197" xfId="0" applyFont="1" applyBorder="1" applyAlignment="1">
      <alignment horizontal="center"/>
    </xf>
    <xf numFmtId="0" fontId="4" fillId="0" borderId="222" xfId="0" applyFont="1" applyBorder="1" applyAlignment="1">
      <alignment horizontal="left"/>
    </xf>
    <xf numFmtId="38" fontId="0" fillId="6" borderId="218" xfId="0" applyNumberFormat="1" applyFill="1" applyBorder="1"/>
    <xf numFmtId="38" fontId="0" fillId="6" borderId="66" xfId="0" applyNumberFormat="1" applyFill="1" applyBorder="1"/>
    <xf numFmtId="38" fontId="0" fillId="6" borderId="83" xfId="0" applyNumberFormat="1" applyFill="1" applyBorder="1"/>
    <xf numFmtId="38" fontId="0" fillId="6" borderId="82" xfId="0" applyNumberFormat="1" applyFill="1" applyBorder="1"/>
    <xf numFmtId="181" fontId="0" fillId="0" borderId="213" xfId="0" applyNumberFormat="1" applyBorder="1"/>
    <xf numFmtId="38" fontId="0" fillId="9" borderId="159" xfId="1" applyFont="1" applyFill="1" applyBorder="1"/>
    <xf numFmtId="38" fontId="0" fillId="8" borderId="155" xfId="1" applyFont="1" applyFill="1" applyBorder="1"/>
    <xf numFmtId="38" fontId="0" fillId="8" borderId="66" xfId="0" applyNumberFormat="1" applyFill="1" applyBorder="1" applyAlignment="1">
      <alignment horizontal="right"/>
    </xf>
    <xf numFmtId="0" fontId="0" fillId="8" borderId="66" xfId="0" applyFill="1" applyBorder="1"/>
    <xf numFmtId="181" fontId="0" fillId="8" borderId="155" xfId="0" applyNumberFormat="1" applyFill="1" applyBorder="1"/>
    <xf numFmtId="38" fontId="0" fillId="9" borderId="155" xfId="1" applyFont="1" applyFill="1" applyBorder="1"/>
    <xf numFmtId="38" fontId="0" fillId="6" borderId="83" xfId="0" applyNumberFormat="1" applyFill="1" applyBorder="1" applyAlignment="1">
      <alignment horizontal="right"/>
    </xf>
    <xf numFmtId="38" fontId="0" fillId="6" borderId="82" xfId="0" applyNumberFormat="1" applyFill="1" applyBorder="1" applyAlignment="1">
      <alignment horizontal="right"/>
    </xf>
    <xf numFmtId="38" fontId="0" fillId="6" borderId="66" xfId="0" applyNumberFormat="1" applyFill="1" applyBorder="1" applyAlignment="1">
      <alignment horizontal="right"/>
    </xf>
    <xf numFmtId="38" fontId="0" fillId="6" borderId="219" xfId="0" applyNumberFormat="1" applyFill="1" applyBorder="1" applyAlignment="1">
      <alignment horizontal="right"/>
    </xf>
    <xf numFmtId="38" fontId="0" fillId="7" borderId="223" xfId="1" applyFont="1" applyFill="1" applyBorder="1"/>
    <xf numFmtId="38" fontId="0" fillId="7" borderId="209" xfId="1" applyFont="1" applyFill="1" applyBorder="1"/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181" fontId="0" fillId="0" borderId="197" xfId="0" applyNumberFormat="1" applyBorder="1"/>
    <xf numFmtId="181" fontId="0" fillId="0" borderId="211" xfId="0" applyNumberFormat="1" applyBorder="1"/>
    <xf numFmtId="181" fontId="0" fillId="0" borderId="198" xfId="0" applyNumberFormat="1" applyBorder="1"/>
    <xf numFmtId="181" fontId="0" fillId="0" borderId="31" xfId="0" applyNumberFormat="1" applyBorder="1"/>
    <xf numFmtId="181" fontId="0" fillId="0" borderId="158" xfId="0" applyNumberFormat="1" applyBorder="1"/>
    <xf numFmtId="181" fontId="0" fillId="0" borderId="164" xfId="0" applyNumberFormat="1" applyBorder="1"/>
    <xf numFmtId="181" fontId="0" fillId="0" borderId="207" xfId="0" applyNumberFormat="1" applyBorder="1"/>
    <xf numFmtId="0" fontId="0" fillId="0" borderId="128" xfId="0" applyBorder="1" applyAlignment="1">
      <alignment horizontal="center"/>
    </xf>
    <xf numFmtId="38" fontId="0" fillId="0" borderId="76" xfId="0" applyNumberFormat="1" applyBorder="1"/>
    <xf numFmtId="38" fontId="0" fillId="0" borderId="51" xfId="0" applyNumberFormat="1" applyBorder="1"/>
    <xf numFmtId="38" fontId="0" fillId="0" borderId="223" xfId="0" applyNumberFormat="1" applyBorder="1"/>
    <xf numFmtId="0" fontId="4" fillId="0" borderId="59" xfId="0" applyFont="1" applyBorder="1" applyAlignment="1">
      <alignment horizontal="center" wrapText="1"/>
    </xf>
    <xf numFmtId="181" fontId="0" fillId="7" borderId="50" xfId="0" applyNumberFormat="1" applyFill="1" applyBorder="1"/>
    <xf numFmtId="181" fontId="0" fillId="7" borderId="51" xfId="0" applyNumberFormat="1" applyFill="1" applyBorder="1"/>
    <xf numFmtId="181" fontId="0" fillId="7" borderId="223" xfId="0" applyNumberFormat="1" applyFill="1" applyBorder="1"/>
    <xf numFmtId="38" fontId="10" fillId="7" borderId="2" xfId="2" applyFont="1" applyFill="1" applyBorder="1">
      <alignment vertical="center"/>
    </xf>
    <xf numFmtId="0" fontId="0" fillId="0" borderId="17" xfId="0" applyBorder="1" applyAlignment="1">
      <alignment vertical="center"/>
    </xf>
    <xf numFmtId="0" fontId="0" fillId="0" borderId="224" xfId="0" applyBorder="1" applyAlignment="1">
      <alignment vertical="center" wrapText="1"/>
    </xf>
    <xf numFmtId="0" fontId="0" fillId="0" borderId="124" xfId="0" applyBorder="1" applyAlignment="1">
      <alignment vertical="center"/>
    </xf>
    <xf numFmtId="0" fontId="0" fillId="0" borderId="225" xfId="0" applyBorder="1" applyAlignment="1">
      <alignment vertical="center"/>
    </xf>
    <xf numFmtId="0" fontId="0" fillId="0" borderId="225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0" fillId="0" borderId="123" xfId="0" applyBorder="1" applyAlignment="1">
      <alignment vertical="center"/>
    </xf>
    <xf numFmtId="0" fontId="0" fillId="9" borderId="27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21" fillId="0" borderId="69" xfId="0" applyFont="1" applyBorder="1" applyAlignment="1">
      <alignment horizontal="right" vertical="center" indent="1" shrinkToFit="1"/>
    </xf>
    <xf numFmtId="0" fontId="0" fillId="0" borderId="69" xfId="0" applyBorder="1" applyAlignment="1">
      <alignment horizontal="right" vertical="center" indent="1"/>
    </xf>
    <xf numFmtId="0" fontId="21" fillId="0" borderId="6" xfId="0" applyFont="1" applyBorder="1" applyAlignment="1">
      <alignment vertical="center" shrinkToFit="1"/>
    </xf>
    <xf numFmtId="0" fontId="50" fillId="0" borderId="226" xfId="0" applyFont="1" applyBorder="1" applyAlignment="1">
      <alignment vertical="center"/>
    </xf>
    <xf numFmtId="179" fontId="50" fillId="7" borderId="227" xfId="0" applyNumberFormat="1" applyFont="1" applyFill="1" applyBorder="1" applyAlignment="1">
      <alignment vertical="center"/>
    </xf>
    <xf numFmtId="0" fontId="33" fillId="8" borderId="112" xfId="0" applyFont="1" applyFill="1" applyBorder="1" applyAlignment="1">
      <alignment vertical="center"/>
    </xf>
    <xf numFmtId="0" fontId="33" fillId="8" borderId="226" xfId="0" applyFont="1" applyFill="1" applyBorder="1" applyAlignment="1">
      <alignment vertical="center"/>
    </xf>
    <xf numFmtId="181" fontId="21" fillId="0" borderId="232" xfId="3" applyNumberFormat="1" applyFont="1" applyBorder="1" applyAlignment="1">
      <alignment horizontal="center" vertical="center"/>
    </xf>
    <xf numFmtId="181" fontId="21" fillId="0" borderId="233" xfId="3" applyNumberFormat="1" applyFont="1" applyBorder="1" applyAlignment="1">
      <alignment horizontal="center" vertical="center"/>
    </xf>
    <xf numFmtId="0" fontId="10" fillId="0" borderId="124" xfId="3" applyBorder="1" applyAlignment="1">
      <alignment horizontal="center" vertical="center"/>
    </xf>
    <xf numFmtId="0" fontId="10" fillId="0" borderId="126" xfId="3" applyBorder="1" applyAlignment="1">
      <alignment horizontal="center" vertical="center"/>
    </xf>
    <xf numFmtId="38" fontId="10" fillId="0" borderId="30" xfId="3" applyNumberFormat="1" applyBorder="1">
      <alignment vertical="center"/>
    </xf>
    <xf numFmtId="38" fontId="10" fillId="0" borderId="28" xfId="3" applyNumberFormat="1" applyBorder="1">
      <alignment vertical="center"/>
    </xf>
    <xf numFmtId="38" fontId="10" fillId="0" borderId="32" xfId="3" applyNumberFormat="1" applyBorder="1">
      <alignment vertical="center"/>
    </xf>
    <xf numFmtId="38" fontId="10" fillId="7" borderId="18" xfId="3" applyNumberFormat="1" applyFill="1" applyBorder="1">
      <alignment vertical="center"/>
    </xf>
    <xf numFmtId="38" fontId="10" fillId="7" borderId="123" xfId="3" applyNumberFormat="1" applyFill="1" applyBorder="1">
      <alignment vertical="center"/>
    </xf>
    <xf numFmtId="181" fontId="25" fillId="0" borderId="30" xfId="3" applyNumberFormat="1" applyFont="1" applyBorder="1">
      <alignment vertical="center"/>
    </xf>
    <xf numFmtId="181" fontId="25" fillId="0" borderId="2" xfId="3" applyNumberFormat="1" applyFont="1" applyBorder="1">
      <alignment vertical="center"/>
    </xf>
    <xf numFmtId="181" fontId="25" fillId="9" borderId="2" xfId="3" applyNumberFormat="1" applyFont="1" applyFill="1" applyBorder="1">
      <alignment vertical="center"/>
    </xf>
    <xf numFmtId="181" fontId="25" fillId="9" borderId="32" xfId="3" applyNumberFormat="1" applyFont="1" applyFill="1" applyBorder="1">
      <alignment vertical="center"/>
    </xf>
    <xf numFmtId="181" fontId="25" fillId="0" borderId="32" xfId="3" applyNumberFormat="1" applyFont="1" applyBorder="1">
      <alignment vertical="center"/>
    </xf>
    <xf numFmtId="181" fontId="25" fillId="0" borderId="234" xfId="3" applyNumberFormat="1" applyFont="1" applyBorder="1">
      <alignment vertical="center"/>
    </xf>
    <xf numFmtId="181" fontId="25" fillId="0" borderId="194" xfId="3" applyNumberFormat="1" applyFont="1" applyBorder="1">
      <alignment vertical="center"/>
    </xf>
    <xf numFmtId="181" fontId="25" fillId="0" borderId="235" xfId="3" applyNumberFormat="1" applyFont="1" applyBorder="1">
      <alignment vertical="center"/>
    </xf>
    <xf numFmtId="181" fontId="25" fillId="0" borderId="141" xfId="3" applyNumberFormat="1" applyFont="1" applyBorder="1">
      <alignment vertical="center"/>
    </xf>
    <xf numFmtId="181" fontId="25" fillId="0" borderId="195" xfId="3" applyNumberFormat="1" applyFont="1" applyBorder="1">
      <alignment vertical="center"/>
    </xf>
    <xf numFmtId="181" fontId="25" fillId="0" borderId="145" xfId="3" applyNumberFormat="1" applyFont="1" applyBorder="1">
      <alignment vertical="center"/>
    </xf>
    <xf numFmtId="181" fontId="25" fillId="0" borderId="236" xfId="3" applyNumberFormat="1" applyFont="1" applyBorder="1">
      <alignment vertical="center"/>
    </xf>
    <xf numFmtId="181" fontId="25" fillId="0" borderId="1" xfId="3" applyNumberFormat="1" applyFont="1" applyBorder="1">
      <alignment vertical="center"/>
    </xf>
    <xf numFmtId="181" fontId="25" fillId="9" borderId="1" xfId="3" applyNumberFormat="1" applyFont="1" applyFill="1" applyBorder="1">
      <alignment vertical="center"/>
    </xf>
    <xf numFmtId="181" fontId="25" fillId="9" borderId="45" xfId="3" applyNumberFormat="1" applyFont="1" applyFill="1" applyBorder="1">
      <alignment vertical="center"/>
    </xf>
    <xf numFmtId="178" fontId="25" fillId="12" borderId="119" xfId="0" applyNumberFormat="1" applyFont="1" applyFill="1" applyBorder="1" applyAlignment="1">
      <alignment vertical="center"/>
    </xf>
    <xf numFmtId="178" fontId="25" fillId="12" borderId="60" xfId="0" applyNumberFormat="1" applyFont="1" applyFill="1" applyBorder="1" applyAlignment="1">
      <alignment vertical="center"/>
    </xf>
    <xf numFmtId="181" fontId="25" fillId="0" borderId="136" xfId="3" applyNumberFormat="1" applyFont="1" applyBorder="1">
      <alignment vertical="center"/>
    </xf>
    <xf numFmtId="181" fontId="25" fillId="0" borderId="123" xfId="3" applyNumberFormat="1" applyFont="1" applyBorder="1">
      <alignment vertical="center"/>
    </xf>
    <xf numFmtId="178" fontId="25" fillId="0" borderId="108" xfId="0" applyNumberFormat="1" applyFont="1" applyBorder="1" applyAlignment="1">
      <alignment vertical="center"/>
    </xf>
    <xf numFmtId="178" fontId="25" fillId="0" borderId="109" xfId="0" applyNumberFormat="1" applyFont="1" applyBorder="1" applyAlignment="1">
      <alignment vertical="center"/>
    </xf>
    <xf numFmtId="178" fontId="25" fillId="0" borderId="111" xfId="0" applyNumberFormat="1" applyFont="1" applyBorder="1" applyAlignment="1">
      <alignment vertical="center"/>
    </xf>
    <xf numFmtId="178" fontId="25" fillId="9" borderId="111" xfId="0" applyNumberFormat="1" applyFont="1" applyFill="1" applyBorder="1" applyAlignment="1">
      <alignment vertical="center"/>
    </xf>
    <xf numFmtId="178" fontId="25" fillId="0" borderId="113" xfId="0" applyNumberFormat="1" applyFont="1" applyBorder="1" applyAlignment="1">
      <alignment vertical="center"/>
    </xf>
    <xf numFmtId="178" fontId="25" fillId="0" borderId="115" xfId="0" applyNumberFormat="1" applyFont="1" applyBorder="1" applyAlignment="1">
      <alignment vertical="center"/>
    </xf>
    <xf numFmtId="178" fontId="25" fillId="9" borderId="115" xfId="0" applyNumberFormat="1" applyFont="1" applyFill="1" applyBorder="1" applyAlignment="1">
      <alignment vertical="center"/>
    </xf>
    <xf numFmtId="178" fontId="25" fillId="0" borderId="117" xfId="0" applyNumberFormat="1" applyFont="1" applyBorder="1" applyAlignment="1">
      <alignment vertical="center"/>
    </xf>
    <xf numFmtId="178" fontId="25" fillId="0" borderId="118" xfId="0" applyNumberFormat="1" applyFont="1" applyBorder="1" applyAlignment="1">
      <alignment vertical="center"/>
    </xf>
    <xf numFmtId="178" fontId="25" fillId="9" borderId="118" xfId="0" applyNumberFormat="1" applyFont="1" applyFill="1" applyBorder="1" applyAlignment="1">
      <alignment vertical="center"/>
    </xf>
    <xf numFmtId="178" fontId="25" fillId="8" borderId="113" xfId="0" applyNumberFormat="1" applyFont="1" applyFill="1" applyBorder="1" applyAlignment="1">
      <alignment vertical="center"/>
    </xf>
    <xf numFmtId="178" fontId="25" fillId="8" borderId="227" xfId="0" applyNumberFormat="1" applyFont="1" applyFill="1" applyBorder="1" applyAlignment="1">
      <alignment vertical="center"/>
    </xf>
    <xf numFmtId="178" fontId="25" fillId="12" borderId="4" xfId="0" applyNumberFormat="1" applyFont="1" applyFill="1" applyBorder="1" applyAlignment="1">
      <alignment vertical="center"/>
    </xf>
    <xf numFmtId="178" fontId="25" fillId="0" borderId="4" xfId="0" applyNumberFormat="1" applyFont="1" applyBorder="1" applyAlignment="1">
      <alignment vertical="center"/>
    </xf>
    <xf numFmtId="178" fontId="25" fillId="0" borderId="5" xfId="0" applyNumberFormat="1" applyFont="1" applyBorder="1" applyAlignment="1">
      <alignment vertical="center"/>
    </xf>
    <xf numFmtId="38" fontId="19" fillId="0" borderId="12" xfId="1" applyFont="1" applyBorder="1" applyAlignment="1">
      <alignment vertical="center"/>
    </xf>
    <xf numFmtId="38" fontId="19" fillId="7" borderId="1" xfId="2" applyFont="1" applyFill="1" applyBorder="1">
      <alignment vertical="center"/>
    </xf>
    <xf numFmtId="38" fontId="19" fillId="0" borderId="1" xfId="1" applyFont="1" applyBorder="1" applyAlignment="1">
      <alignment vertical="center"/>
    </xf>
    <xf numFmtId="38" fontId="19" fillId="0" borderId="7" xfId="1" applyFont="1" applyBorder="1" applyAlignment="1">
      <alignment vertical="center"/>
    </xf>
    <xf numFmtId="38" fontId="19" fillId="7" borderId="2" xfId="2" applyFont="1" applyFill="1" applyBorder="1">
      <alignment vertical="center"/>
    </xf>
    <xf numFmtId="38" fontId="19" fillId="0" borderId="2" xfId="1" applyFont="1" applyBorder="1" applyAlignment="1">
      <alignment vertical="center"/>
    </xf>
    <xf numFmtId="0" fontId="13" fillId="5" borderId="0" xfId="0" applyFont="1" applyFill="1" applyAlignment="1">
      <alignment horizont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48" fillId="3" borderId="0" xfId="5" applyFill="1" applyAlignment="1">
      <alignment horizontal="left"/>
    </xf>
    <xf numFmtId="0" fontId="10" fillId="0" borderId="48" xfId="3" applyBorder="1" applyAlignment="1">
      <alignment horizontal="center" vertical="center"/>
    </xf>
    <xf numFmtId="0" fontId="10" fillId="0" borderId="44" xfId="3" applyBorder="1" applyAlignment="1">
      <alignment horizontal="center" vertical="center"/>
    </xf>
    <xf numFmtId="0" fontId="10" fillId="0" borderId="37" xfId="3" applyBorder="1" applyAlignment="1">
      <alignment horizontal="center" vertical="center"/>
    </xf>
    <xf numFmtId="0" fontId="10" fillId="0" borderId="32" xfId="3" applyBorder="1" applyAlignment="1">
      <alignment horizontal="center" vertical="center"/>
    </xf>
    <xf numFmtId="0" fontId="11" fillId="0" borderId="49" xfId="3" applyFont="1" applyBorder="1" applyAlignment="1">
      <alignment horizontal="center" vertical="center"/>
    </xf>
    <xf numFmtId="0" fontId="11" fillId="0" borderId="28" xfId="3" applyFont="1" applyBorder="1" applyAlignment="1">
      <alignment horizontal="center" vertical="center"/>
    </xf>
    <xf numFmtId="0" fontId="10" fillId="0" borderId="8" xfId="3" applyBorder="1" applyAlignment="1">
      <alignment horizontal="center" vertical="center"/>
    </xf>
    <xf numFmtId="0" fontId="10" fillId="0" borderId="96" xfId="3" applyBorder="1" applyAlignment="1">
      <alignment horizontal="center" vertical="center"/>
    </xf>
    <xf numFmtId="0" fontId="10" fillId="0" borderId="5" xfId="3" applyBorder="1" applyAlignment="1">
      <alignment horizontal="center" vertical="center"/>
    </xf>
    <xf numFmtId="0" fontId="0" fillId="5" borderId="48" xfId="0" applyFill="1" applyBorder="1" applyAlignment="1" applyProtection="1">
      <alignment horizontal="left" vertical="center"/>
      <protection locked="0"/>
    </xf>
    <xf numFmtId="0" fontId="0" fillId="5" borderId="44" xfId="0" applyFill="1" applyBorder="1" applyAlignment="1" applyProtection="1">
      <alignment horizontal="left" vertical="center"/>
      <protection locked="0"/>
    </xf>
    <xf numFmtId="0" fontId="0" fillId="5" borderId="129" xfId="0" applyFill="1" applyBorder="1" applyAlignment="1" applyProtection="1">
      <alignment horizontal="left" vertical="center"/>
      <protection locked="0"/>
    </xf>
    <xf numFmtId="0" fontId="4" fillId="5" borderId="45" xfId="0" applyFont="1" applyFill="1" applyBorder="1" applyAlignment="1" applyProtection="1">
      <alignment horizontal="center" vertical="center" wrapText="1"/>
      <protection locked="0"/>
    </xf>
    <xf numFmtId="0" fontId="4" fillId="5" borderId="41" xfId="0" applyFont="1" applyFill="1" applyBorder="1" applyAlignment="1" applyProtection="1">
      <alignment horizontal="center" vertical="center" wrapText="1"/>
      <protection locked="0"/>
    </xf>
    <xf numFmtId="0" fontId="0" fillId="0" borderId="148" xfId="0" applyBorder="1" applyAlignment="1">
      <alignment horizontal="left" shrinkToFit="1"/>
    </xf>
    <xf numFmtId="0" fontId="0" fillId="0" borderId="149" xfId="0" applyBorder="1" applyAlignment="1">
      <alignment horizontal="left" shrinkToFit="1"/>
    </xf>
    <xf numFmtId="0" fontId="0" fillId="0" borderId="153" xfId="0" applyBorder="1" applyAlignment="1">
      <alignment shrinkToFit="1"/>
    </xf>
    <xf numFmtId="0" fontId="0" fillId="0" borderId="154" xfId="0" applyBorder="1" applyAlignment="1">
      <alignment shrinkToFit="1"/>
    </xf>
    <xf numFmtId="0" fontId="2" fillId="5" borderId="119" xfId="0" applyFont="1" applyFill="1" applyBorder="1" applyAlignment="1" applyProtection="1">
      <alignment horizontal="left"/>
      <protection locked="0"/>
    </xf>
    <xf numFmtId="0" fontId="2" fillId="5" borderId="29" xfId="0" applyFont="1" applyFill="1" applyBorder="1" applyAlignment="1" applyProtection="1">
      <alignment horizontal="left"/>
      <protection locked="0"/>
    </xf>
    <xf numFmtId="0" fontId="2" fillId="5" borderId="19" xfId="0" applyFont="1" applyFill="1" applyBorder="1" applyAlignment="1" applyProtection="1">
      <alignment horizontal="left"/>
      <protection locked="0"/>
    </xf>
    <xf numFmtId="0" fontId="2" fillId="5" borderId="20" xfId="0" applyFont="1" applyFill="1" applyBorder="1" applyAlignment="1" applyProtection="1">
      <alignment horizontal="left"/>
      <protection locked="0"/>
    </xf>
    <xf numFmtId="0" fontId="43" fillId="16" borderId="0" xfId="0" applyFont="1" applyFill="1" applyAlignment="1" applyProtection="1">
      <alignment horizontal="left" vertical="center"/>
      <protection locked="0"/>
    </xf>
    <xf numFmtId="0" fontId="43" fillId="14" borderId="0" xfId="0" applyFont="1" applyFill="1" applyAlignment="1" applyProtection="1">
      <alignment horizontal="left" vertical="center"/>
      <protection locked="0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4" fillId="5" borderId="48" xfId="0" applyFont="1" applyFill="1" applyBorder="1" applyAlignment="1" applyProtection="1">
      <alignment horizontal="center" vertical="center" wrapText="1"/>
      <protection locked="0"/>
    </xf>
    <xf numFmtId="0" fontId="4" fillId="5" borderId="44" xfId="0" applyFont="1" applyFill="1" applyBorder="1" applyAlignment="1" applyProtection="1">
      <alignment horizontal="center" vertical="center" wrapText="1"/>
      <protection locked="0"/>
    </xf>
    <xf numFmtId="0" fontId="4" fillId="5" borderId="46" xfId="0" applyFont="1" applyFill="1" applyBorder="1" applyAlignment="1" applyProtection="1">
      <alignment horizontal="center" vertical="center" wrapText="1"/>
      <protection locked="0"/>
    </xf>
    <xf numFmtId="0" fontId="0" fillId="0" borderId="12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5" borderId="30" xfId="0" applyFont="1" applyFill="1" applyBorder="1" applyAlignment="1" applyProtection="1">
      <alignment horizontal="center" vertical="center" wrapText="1"/>
      <protection locked="0"/>
    </xf>
    <xf numFmtId="0" fontId="4" fillId="5" borderId="38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4" fillId="5" borderId="65" xfId="0" applyFont="1" applyFill="1" applyBorder="1" applyAlignment="1" applyProtection="1">
      <alignment horizontal="center" vertical="center" wrapText="1"/>
      <protection locked="0"/>
    </xf>
    <xf numFmtId="0" fontId="0" fillId="0" borderId="156" xfId="0" applyBorder="1" applyAlignment="1">
      <alignment shrinkToFit="1"/>
    </xf>
    <xf numFmtId="0" fontId="0" fillId="0" borderId="157" xfId="0" applyBorder="1" applyAlignment="1">
      <alignment shrinkToFit="1"/>
    </xf>
    <xf numFmtId="0" fontId="0" fillId="0" borderId="162" xfId="0" applyBorder="1" applyAlignment="1">
      <alignment shrinkToFit="1"/>
    </xf>
    <xf numFmtId="0" fontId="0" fillId="0" borderId="163" xfId="0" applyBorder="1" applyAlignment="1">
      <alignment shrinkToFit="1"/>
    </xf>
    <xf numFmtId="0" fontId="6" fillId="5" borderId="0" xfId="0" applyFont="1" applyFill="1" applyAlignment="1">
      <alignment horizontal="left" vertical="top" wrapText="1"/>
    </xf>
    <xf numFmtId="0" fontId="7" fillId="5" borderId="48" xfId="0" applyFont="1" applyFill="1" applyBorder="1" applyAlignment="1" applyProtection="1">
      <alignment horizontal="center" vertical="center"/>
      <protection locked="0"/>
    </xf>
    <xf numFmtId="0" fontId="7" fillId="5" borderId="49" xfId="0" applyFont="1" applyFill="1" applyBorder="1" applyAlignment="1" applyProtection="1">
      <alignment horizontal="center" vertical="center"/>
      <protection locked="0"/>
    </xf>
    <xf numFmtId="0" fontId="7" fillId="5" borderId="44" xfId="0" applyFont="1" applyFill="1" applyBorder="1" applyAlignment="1" applyProtection="1">
      <alignment horizontal="center" vertical="center"/>
      <protection locked="0"/>
    </xf>
    <xf numFmtId="0" fontId="7" fillId="5" borderId="28" xfId="0" applyFont="1" applyFill="1" applyBorder="1" applyAlignment="1" applyProtection="1">
      <alignment horizontal="center" vertical="center"/>
      <protection locked="0"/>
    </xf>
    <xf numFmtId="0" fontId="7" fillId="5" borderId="46" xfId="0" applyFont="1" applyFill="1" applyBorder="1" applyAlignment="1" applyProtection="1">
      <alignment horizontal="center" vertical="center"/>
      <protection locked="0"/>
    </xf>
    <xf numFmtId="0" fontId="7" fillId="5" borderId="56" xfId="0" applyFont="1" applyFill="1" applyBorder="1" applyAlignment="1" applyProtection="1">
      <alignment horizontal="center" vertical="center"/>
      <protection locked="0"/>
    </xf>
    <xf numFmtId="0" fontId="0" fillId="5" borderId="175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76" xfId="0" applyFill="1" applyBorder="1" applyAlignment="1">
      <alignment horizontal="left" vertical="center" wrapText="1"/>
    </xf>
    <xf numFmtId="0" fontId="0" fillId="5" borderId="177" xfId="0" applyFill="1" applyBorder="1" applyAlignment="1">
      <alignment horizontal="left" vertical="center" wrapText="1"/>
    </xf>
    <xf numFmtId="0" fontId="0" fillId="5" borderId="178" xfId="0" applyFill="1" applyBorder="1" applyAlignment="1">
      <alignment horizontal="left" vertical="center" wrapText="1"/>
    </xf>
    <xf numFmtId="0" fontId="0" fillId="5" borderId="179" xfId="0" applyFill="1" applyBorder="1" applyAlignment="1">
      <alignment horizontal="left" vertical="center" wrapText="1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6" fillId="5" borderId="0" xfId="0" quotePrefix="1" applyFont="1" applyFill="1" applyAlignment="1">
      <alignment horizontal="right" vertical="top" shrinkToFit="1"/>
    </xf>
    <xf numFmtId="0" fontId="45" fillId="15" borderId="172" xfId="0" applyFont="1" applyFill="1" applyBorder="1" applyAlignment="1">
      <alignment horizontal="left" vertical="center" indent="1"/>
    </xf>
    <xf numFmtId="0" fontId="45" fillId="15" borderId="173" xfId="0" applyFont="1" applyFill="1" applyBorder="1" applyAlignment="1">
      <alignment horizontal="left" vertical="center" indent="1"/>
    </xf>
    <xf numFmtId="0" fontId="40" fillId="14" borderId="168" xfId="0" applyFont="1" applyFill="1" applyBorder="1" applyAlignment="1">
      <alignment horizontal="left" vertical="center" indent="1"/>
    </xf>
    <xf numFmtId="0" fontId="40" fillId="14" borderId="0" xfId="0" applyFont="1" applyFill="1" applyAlignment="1">
      <alignment horizontal="left" vertical="center" indent="1"/>
    </xf>
    <xf numFmtId="0" fontId="40" fillId="14" borderId="169" xfId="0" applyFont="1" applyFill="1" applyBorder="1" applyAlignment="1">
      <alignment horizontal="left" vertical="center" indent="1"/>
    </xf>
    <xf numFmtId="0" fontId="40" fillId="14" borderId="137" xfId="0" applyFont="1" applyFill="1" applyBorder="1" applyAlignment="1">
      <alignment horizontal="left" vertical="center" indent="1"/>
    </xf>
    <xf numFmtId="0" fontId="0" fillId="14" borderId="170" xfId="0" applyFill="1" applyBorder="1" applyAlignment="1">
      <alignment horizontal="center" vertical="center"/>
    </xf>
    <xf numFmtId="0" fontId="41" fillId="5" borderId="48" xfId="0" applyFont="1" applyFill="1" applyBorder="1" applyAlignment="1">
      <alignment horizontal="left" vertical="top" wrapText="1"/>
    </xf>
    <xf numFmtId="0" fontId="41" fillId="5" borderId="57" xfId="0" applyFont="1" applyFill="1" applyBorder="1" applyAlignment="1">
      <alignment horizontal="left" vertical="top" wrapText="1"/>
    </xf>
    <xf numFmtId="0" fontId="41" fillId="5" borderId="49" xfId="0" applyFont="1" applyFill="1" applyBorder="1" applyAlignment="1">
      <alignment horizontal="left" vertical="top" wrapText="1"/>
    </xf>
    <xf numFmtId="0" fontId="41" fillId="5" borderId="44" xfId="0" applyFont="1" applyFill="1" applyBorder="1" applyAlignment="1">
      <alignment horizontal="left" vertical="top" wrapText="1"/>
    </xf>
    <xf numFmtId="0" fontId="41" fillId="5" borderId="0" xfId="0" applyFont="1" applyFill="1" applyAlignment="1">
      <alignment horizontal="left" vertical="top" wrapText="1"/>
    </xf>
    <xf numFmtId="0" fontId="41" fillId="5" borderId="28" xfId="0" applyFont="1" applyFill="1" applyBorder="1" applyAlignment="1">
      <alignment horizontal="left" vertical="top" wrapText="1"/>
    </xf>
    <xf numFmtId="0" fontId="41" fillId="5" borderId="46" xfId="0" applyFont="1" applyFill="1" applyBorder="1" applyAlignment="1">
      <alignment horizontal="left" vertical="top" wrapText="1"/>
    </xf>
    <xf numFmtId="0" fontId="41" fillId="5" borderId="55" xfId="0" applyFont="1" applyFill="1" applyBorder="1" applyAlignment="1">
      <alignment horizontal="left" vertical="top" wrapText="1"/>
    </xf>
    <xf numFmtId="0" fontId="41" fillId="5" borderId="56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87" fontId="35" fillId="0" borderId="13" xfId="0" applyNumberFormat="1" applyFont="1" applyBorder="1" applyAlignment="1">
      <alignment horizontal="center"/>
    </xf>
    <xf numFmtId="187" fontId="35" fillId="0" borderId="96" xfId="0" applyNumberFormat="1" applyFont="1" applyBorder="1" applyAlignment="1">
      <alignment horizontal="center"/>
    </xf>
    <xf numFmtId="188" fontId="35" fillId="4" borderId="184" xfId="0" applyNumberFormat="1" applyFont="1" applyFill="1" applyBorder="1" applyAlignment="1">
      <alignment horizontal="center" vertical="center"/>
    </xf>
    <xf numFmtId="188" fontId="35" fillId="4" borderId="185" xfId="0" applyNumberFormat="1" applyFont="1" applyFill="1" applyBorder="1" applyAlignment="1">
      <alignment horizontal="center" vertical="center"/>
    </xf>
    <xf numFmtId="188" fontId="35" fillId="0" borderId="13" xfId="0" applyNumberFormat="1" applyFont="1" applyBorder="1" applyAlignment="1">
      <alignment horizontal="center"/>
    </xf>
    <xf numFmtId="188" fontId="35" fillId="0" borderId="96" xfId="0" applyNumberFormat="1" applyFont="1" applyBorder="1" applyAlignment="1">
      <alignment horizontal="center"/>
    </xf>
    <xf numFmtId="0" fontId="6" fillId="4" borderId="180" xfId="0" applyFont="1" applyFill="1" applyBorder="1" applyAlignment="1">
      <alignment horizontal="center" vertical="center" wrapText="1"/>
    </xf>
    <xf numFmtId="0" fontId="6" fillId="4" borderId="181" xfId="0" applyFont="1" applyFill="1" applyBorder="1" applyAlignment="1">
      <alignment horizontal="center" vertical="center" wrapText="1"/>
    </xf>
    <xf numFmtId="0" fontId="6" fillId="4" borderId="182" xfId="0" applyFont="1" applyFill="1" applyBorder="1" applyAlignment="1">
      <alignment horizontal="center" vertical="center" wrapText="1"/>
    </xf>
    <xf numFmtId="0" fontId="6" fillId="4" borderId="18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7" fillId="14" borderId="0" xfId="0" applyFont="1" applyFill="1" applyAlignment="1">
      <alignment horizontal="center" vertical="center"/>
    </xf>
    <xf numFmtId="0" fontId="47" fillId="17" borderId="0" xfId="0" applyFont="1" applyFill="1" applyAlignment="1">
      <alignment horizontal="center" vertical="center"/>
    </xf>
    <xf numFmtId="188" fontId="47" fillId="17" borderId="0" xfId="0" applyNumberFormat="1" applyFont="1" applyFill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6" fillId="0" borderId="96" xfId="0" applyFont="1" applyBorder="1" applyAlignment="1">
      <alignment horizontal="center" vertical="center"/>
    </xf>
    <xf numFmtId="188" fontId="35" fillId="0" borderId="13" xfId="0" applyNumberFormat="1" applyFont="1" applyBorder="1" applyAlignment="1">
      <alignment horizontal="center" vertical="center"/>
    </xf>
    <xf numFmtId="188" fontId="35" fillId="0" borderId="96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46" fillId="4" borderId="180" xfId="0" applyFont="1" applyFill="1" applyBorder="1" applyAlignment="1">
      <alignment horizontal="center" vertical="center" wrapText="1"/>
    </xf>
    <xf numFmtId="0" fontId="46" fillId="4" borderId="192" xfId="0" applyFont="1" applyFill="1" applyBorder="1" applyAlignment="1">
      <alignment horizontal="center" vertical="center" wrapText="1"/>
    </xf>
    <xf numFmtId="0" fontId="46" fillId="4" borderId="181" xfId="0" applyFont="1" applyFill="1" applyBorder="1" applyAlignment="1">
      <alignment horizontal="center" vertical="center" wrapText="1"/>
    </xf>
    <xf numFmtId="0" fontId="46" fillId="4" borderId="182" xfId="0" applyFont="1" applyFill="1" applyBorder="1" applyAlignment="1">
      <alignment horizontal="center" vertical="center" wrapText="1"/>
    </xf>
    <xf numFmtId="0" fontId="46" fillId="4" borderId="0" xfId="0" applyFont="1" applyFill="1" applyAlignment="1">
      <alignment horizontal="center" vertical="center" wrapText="1"/>
    </xf>
    <xf numFmtId="0" fontId="46" fillId="4" borderId="183" xfId="0" applyFont="1" applyFill="1" applyBorder="1" applyAlignment="1">
      <alignment horizontal="center" vertical="center" wrapText="1"/>
    </xf>
    <xf numFmtId="0" fontId="0" fillId="0" borderId="186" xfId="0" applyBorder="1" applyAlignment="1">
      <alignment horizontal="center" vertical="center"/>
    </xf>
    <xf numFmtId="0" fontId="0" fillId="0" borderId="187" xfId="0" applyBorder="1" applyAlignment="1">
      <alignment horizontal="center" vertical="center"/>
    </xf>
    <xf numFmtId="0" fontId="0" fillId="0" borderId="188" xfId="0" applyBorder="1" applyAlignment="1">
      <alignment horizontal="center" vertical="center"/>
    </xf>
    <xf numFmtId="0" fontId="0" fillId="0" borderId="189" xfId="0" applyBorder="1" applyAlignment="1">
      <alignment horizontal="center" vertical="center"/>
    </xf>
    <xf numFmtId="187" fontId="35" fillId="0" borderId="190" xfId="0" applyNumberFormat="1" applyFont="1" applyBorder="1" applyAlignment="1">
      <alignment horizontal="center"/>
    </xf>
    <xf numFmtId="187" fontId="35" fillId="0" borderId="191" xfId="0" applyNumberFormat="1" applyFont="1" applyBorder="1" applyAlignment="1">
      <alignment horizontal="center"/>
    </xf>
    <xf numFmtId="187" fontId="35" fillId="4" borderId="184" xfId="0" applyNumberFormat="1" applyFont="1" applyFill="1" applyBorder="1" applyAlignment="1">
      <alignment horizontal="center"/>
    </xf>
    <xf numFmtId="187" fontId="35" fillId="4" borderId="185" xfId="0" applyNumberFormat="1" applyFont="1" applyFill="1" applyBorder="1" applyAlignment="1">
      <alignment horizontal="center"/>
    </xf>
    <xf numFmtId="188" fontId="35" fillId="0" borderId="190" xfId="0" applyNumberFormat="1" applyFont="1" applyBorder="1" applyAlignment="1">
      <alignment horizontal="center"/>
    </xf>
    <xf numFmtId="188" fontId="35" fillId="0" borderId="191" xfId="0" applyNumberFormat="1" applyFont="1" applyBorder="1" applyAlignment="1">
      <alignment horizontal="center"/>
    </xf>
    <xf numFmtId="0" fontId="6" fillId="0" borderId="186" xfId="0" applyFont="1" applyBorder="1" applyAlignment="1">
      <alignment horizontal="center" vertical="center"/>
    </xf>
    <xf numFmtId="0" fontId="6" fillId="0" borderId="187" xfId="0" applyFont="1" applyBorder="1" applyAlignment="1">
      <alignment horizontal="center" vertical="center"/>
    </xf>
    <xf numFmtId="0" fontId="6" fillId="0" borderId="188" xfId="0" applyFont="1" applyBorder="1" applyAlignment="1">
      <alignment horizontal="center" vertical="center"/>
    </xf>
    <xf numFmtId="0" fontId="6" fillId="0" borderId="189" xfId="0" applyFont="1" applyBorder="1" applyAlignment="1">
      <alignment horizontal="center" vertical="center"/>
    </xf>
    <xf numFmtId="189" fontId="35" fillId="4" borderId="184" xfId="0" applyNumberFormat="1" applyFont="1" applyFill="1" applyBorder="1" applyAlignment="1">
      <alignment horizontal="center" vertical="center"/>
    </xf>
    <xf numFmtId="189" fontId="35" fillId="4" borderId="193" xfId="0" applyNumberFormat="1" applyFont="1" applyFill="1" applyBorder="1" applyAlignment="1">
      <alignment horizontal="center" vertical="center"/>
    </xf>
    <xf numFmtId="189" fontId="35" fillId="4" borderId="185" xfId="0" applyNumberFormat="1" applyFont="1" applyFill="1" applyBorder="1" applyAlignment="1">
      <alignment horizontal="center" vertical="center"/>
    </xf>
    <xf numFmtId="0" fontId="21" fillId="0" borderId="1" xfId="3" applyFont="1" applyBorder="1" applyAlignment="1">
      <alignment horizontal="center" vertical="center" wrapText="1"/>
    </xf>
    <xf numFmtId="0" fontId="21" fillId="0" borderId="3" xfId="3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21" fillId="0" borderId="6" xfId="3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96" xfId="0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2" xfId="3" applyFont="1" applyBorder="1" applyAlignment="1">
      <alignment horizontal="center" vertical="center"/>
    </xf>
    <xf numFmtId="0" fontId="21" fillId="0" borderId="8" xfId="3" applyFont="1" applyBorder="1" applyAlignment="1">
      <alignment horizontal="center" vertical="center"/>
    </xf>
    <xf numFmtId="0" fontId="21" fillId="0" borderId="13" xfId="3" applyFont="1" applyBorder="1" applyAlignment="1">
      <alignment horizontal="center" vertical="center"/>
    </xf>
    <xf numFmtId="0" fontId="21" fillId="0" borderId="96" xfId="3" applyFont="1" applyBorder="1" applyAlignment="1">
      <alignment horizontal="center" vertical="center"/>
    </xf>
    <xf numFmtId="0" fontId="21" fillId="0" borderId="69" xfId="3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0" fontId="21" fillId="0" borderId="7" xfId="3" applyFont="1" applyBorder="1" applyAlignment="1">
      <alignment horizontal="center" vertical="center"/>
    </xf>
    <xf numFmtId="0" fontId="10" fillId="0" borderId="4" xfId="3" applyBorder="1" applyAlignment="1">
      <alignment horizontal="center" vertical="center"/>
    </xf>
    <xf numFmtId="0" fontId="10" fillId="0" borderId="6" xfId="3" applyBorder="1" applyAlignment="1">
      <alignment horizontal="center" vertical="center"/>
    </xf>
    <xf numFmtId="0" fontId="10" fillId="0" borderId="4" xfId="3" applyBorder="1" applyAlignment="1">
      <alignment horizontal="center" vertical="center" shrinkToFit="1"/>
    </xf>
    <xf numFmtId="0" fontId="10" fillId="0" borderId="6" xfId="3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96" xfId="0" applyFont="1" applyBorder="1" applyAlignment="1">
      <alignment horizontal="center" vertical="center"/>
    </xf>
    <xf numFmtId="178" fontId="10" fillId="0" borderId="5" xfId="3" applyNumberFormat="1" applyBorder="1" applyAlignment="1">
      <alignment horizontal="center" vertical="center"/>
    </xf>
    <xf numFmtId="0" fontId="10" fillId="0" borderId="69" xfId="3" applyBorder="1" applyAlignment="1">
      <alignment horizontal="center" vertical="center"/>
    </xf>
    <xf numFmtId="0" fontId="10" fillId="0" borderId="12" xfId="3" applyBorder="1" applyAlignment="1">
      <alignment horizontal="center" vertical="center"/>
    </xf>
    <xf numFmtId="0" fontId="10" fillId="0" borderId="13" xfId="3" applyBorder="1" applyAlignment="1">
      <alignment horizontal="center" vertical="center"/>
    </xf>
    <xf numFmtId="0" fontId="10" fillId="0" borderId="125" xfId="3" applyBorder="1" applyAlignment="1">
      <alignment horizontal="center" vertical="center"/>
    </xf>
    <xf numFmtId="0" fontId="10" fillId="0" borderId="64" xfId="3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228" xfId="3" applyFont="1" applyBorder="1" applyAlignment="1">
      <alignment horizontal="center" vertical="center"/>
    </xf>
    <xf numFmtId="0" fontId="21" fillId="0" borderId="229" xfId="3" applyFont="1" applyBorder="1" applyAlignment="1">
      <alignment horizontal="center" vertical="center"/>
    </xf>
    <xf numFmtId="0" fontId="21" fillId="0" borderId="72" xfId="3" applyFont="1" applyBorder="1" applyAlignment="1">
      <alignment horizontal="center" vertical="center"/>
    </xf>
    <xf numFmtId="0" fontId="21" fillId="0" borderId="73" xfId="3" applyFont="1" applyBorder="1" applyAlignment="1">
      <alignment horizontal="center" vertical="center"/>
    </xf>
    <xf numFmtId="0" fontId="21" fillId="0" borderId="230" xfId="3" applyFont="1" applyBorder="1" applyAlignment="1">
      <alignment horizontal="center" vertical="center"/>
    </xf>
    <xf numFmtId="0" fontId="21" fillId="0" borderId="231" xfId="3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0" xfId="0" applyAlignment="1">
      <alignment horizontal="center"/>
    </xf>
    <xf numFmtId="0" fontId="4" fillId="9" borderId="36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40" xfId="0" applyFont="1" applyFill="1" applyBorder="1" applyAlignment="1">
      <alignment horizontal="center" vertical="center" wrapText="1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4" fillId="10" borderId="36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4" fillId="10" borderId="40" xfId="0" applyFont="1" applyFill="1" applyBorder="1" applyAlignment="1">
      <alignment horizontal="center" vertical="center" wrapText="1"/>
    </xf>
    <xf numFmtId="0" fontId="4" fillId="9" borderId="37" xfId="0" applyFont="1" applyFill="1" applyBorder="1" applyAlignment="1">
      <alignment horizontal="center" vertical="center" wrapText="1"/>
    </xf>
    <xf numFmtId="0" fontId="4" fillId="9" borderId="32" xfId="0" applyFont="1" applyFill="1" applyBorder="1" applyAlignment="1">
      <alignment horizontal="center" vertical="center" wrapText="1"/>
    </xf>
    <xf numFmtId="0" fontId="4" fillId="9" borderId="41" xfId="0" applyFont="1" applyFill="1" applyBorder="1" applyAlignment="1">
      <alignment horizontal="center" vertical="center" wrapText="1"/>
    </xf>
    <xf numFmtId="0" fontId="4" fillId="10" borderId="133" xfId="0" applyFont="1" applyFill="1" applyBorder="1" applyAlignment="1">
      <alignment horizontal="center" vertical="center" wrapText="1"/>
    </xf>
    <xf numFmtId="0" fontId="4" fillId="10" borderId="44" xfId="0" applyFont="1" applyFill="1" applyBorder="1" applyAlignment="1">
      <alignment horizontal="center" vertical="center" wrapText="1"/>
    </xf>
    <xf numFmtId="0" fontId="4" fillId="10" borderId="46" xfId="0" applyFont="1" applyFill="1" applyBorder="1" applyAlignment="1">
      <alignment horizontal="center" vertical="center" wrapText="1"/>
    </xf>
    <xf numFmtId="0" fontId="4" fillId="10" borderId="125" xfId="0" applyFont="1" applyFill="1" applyBorder="1" applyAlignment="1">
      <alignment horizontal="center" vertical="center" wrapText="1"/>
    </xf>
    <xf numFmtId="0" fontId="4" fillId="10" borderId="63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10" borderId="65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10" borderId="17" xfId="0" applyFont="1" applyFill="1" applyBorder="1" applyAlignment="1">
      <alignment horizontal="center" vertical="center" wrapText="1"/>
    </xf>
    <xf numFmtId="0" fontId="4" fillId="10" borderId="13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135" xfId="0" applyFont="1" applyFill="1" applyBorder="1" applyAlignment="1">
      <alignment horizontal="center" vertical="center" wrapText="1"/>
    </xf>
    <xf numFmtId="0" fontId="4" fillId="10" borderId="132" xfId="0" applyFont="1" applyFill="1" applyBorder="1" applyAlignment="1">
      <alignment horizontal="center" vertical="center" wrapText="1"/>
    </xf>
    <xf numFmtId="0" fontId="4" fillId="10" borderId="64" xfId="0" applyFont="1" applyFill="1" applyBorder="1" applyAlignment="1">
      <alignment horizontal="center" vertical="center" wrapText="1"/>
    </xf>
    <xf numFmtId="0" fontId="0" fillId="0" borderId="60" xfId="0" applyBorder="1" applyAlignment="1" applyProtection="1">
      <alignment horizontal="center"/>
      <protection locked="0"/>
    </xf>
    <xf numFmtId="0" fontId="0" fillId="0" borderId="61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4" fillId="10" borderId="124" xfId="0" applyFont="1" applyFill="1" applyBorder="1" applyAlignment="1">
      <alignment horizontal="center" vertical="center" wrapText="1"/>
    </xf>
    <xf numFmtId="0" fontId="4" fillId="10" borderId="18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4" fillId="10" borderId="136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4" fillId="5" borderId="127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15" xfId="0" applyFont="1" applyFill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0" borderId="56" xfId="0" applyFont="1" applyBorder="1" applyAlignment="1">
      <alignment horizontal="left" vertical="center"/>
    </xf>
  </cellXfs>
  <cellStyles count="6">
    <cellStyle name="パーセント" xfId="4" builtinId="5"/>
    <cellStyle name="ハイパーリンク" xfId="5" builtinId="8"/>
    <cellStyle name="桁区切り" xfId="1" builtinId="6"/>
    <cellStyle name="桁区切り 2" xfId="2" xr:uid="{00000000-0005-0000-0000-000003000000}"/>
    <cellStyle name="標準" xfId="0" builtinId="0"/>
    <cellStyle name="標準 2" xfId="3" xr:uid="{00000000-0005-0000-0000-000005000000}"/>
  </cellStyles>
  <dxfs count="4">
    <dxf>
      <border>
        <right style="thin">
          <color auto="1"/>
        </right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/>
        <top/>
        <bottom/>
        <vertical/>
        <horizontal/>
      </border>
    </dxf>
    <dxf>
      <font>
        <color theme="1"/>
      </font>
    </dxf>
    <dxf>
      <font>
        <color theme="1"/>
      </font>
    </dxf>
  </dxfs>
  <tableStyles count="0" defaultTableStyle="TableStyleMedium9" defaultPivotStyle="PivotStyleLight16"/>
  <colors>
    <mruColors>
      <color rgb="FF99FF99"/>
      <color rgb="FF0000FF"/>
      <color rgb="FF000040"/>
      <color rgb="FFA6A6A6"/>
      <color rgb="FFB7DEE8"/>
      <color rgb="FFFF00FF"/>
      <color rgb="FF00FFFF"/>
      <color rgb="FF66FF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76132333137878"/>
          <c:y val="7.3343596395226723E-2"/>
          <c:w val="0.79618950923315657"/>
          <c:h val="0.566128465900903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計算シート２!$AP$4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計算シート２!$AO$8:$AO$46</c:f>
              <c:strCache>
                <c:ptCount val="39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strCache>
            </c:strRef>
          </c:cat>
          <c:val>
            <c:numRef>
              <c:f>計算シート２!$AP$8:$AP$46</c:f>
              <c:numCache>
                <c:formatCode>0_);[Red]\(0\)</c:formatCode>
                <c:ptCount val="39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4-45E7-9F01-8344AE589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1648904"/>
        <c:axId val="541652512"/>
      </c:barChart>
      <c:lineChart>
        <c:grouping val="standard"/>
        <c:varyColors val="0"/>
        <c:ser>
          <c:idx val="1"/>
          <c:order val="1"/>
          <c:tx>
            <c:strRef>
              <c:f>計算シート２!$AS$4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計算シート２!$AO$8:$AO$46</c:f>
              <c:strCache>
                <c:ptCount val="39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strCache>
            </c:strRef>
          </c:cat>
          <c:val>
            <c:numRef>
              <c:f>計算シート２!$AS$8:$AS$46</c:f>
              <c:numCache>
                <c:formatCode>0.0%</c:formatCode>
                <c:ptCount val="3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12-4C1C-88D3-4C62A20D8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352136"/>
        <c:axId val="557351480"/>
      </c:lineChart>
      <c:catAx>
        <c:axId val="541648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1652512"/>
        <c:crosses val="autoZero"/>
        <c:auto val="1"/>
        <c:lblAlgn val="ctr"/>
        <c:lblOffset val="100"/>
        <c:noMultiLvlLbl val="0"/>
      </c:catAx>
      <c:valAx>
        <c:axId val="5416525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3.5657366179083399E-3"/>
              <c:y val="0.284765299410934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1648904"/>
        <c:crosses val="autoZero"/>
        <c:crossBetween val="between"/>
      </c:valAx>
      <c:valAx>
        <c:axId val="55735148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7352136"/>
        <c:crosses val="max"/>
        <c:crossBetween val="between"/>
      </c:valAx>
      <c:catAx>
        <c:axId val="557352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35148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71893769372009386"/>
          <c:y val="0.15211649990417783"/>
          <c:w val="0.15970757857386744"/>
          <c:h val="0.1475305112883141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checked="Checked" firstButton="1" fmlaLink="$A$20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A$7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96</xdr:row>
          <xdr:rowOff>76200</xdr:rowOff>
        </xdr:from>
        <xdr:to>
          <xdr:col>11</xdr:col>
          <xdr:colOff>9525</xdr:colOff>
          <xdr:row>146</xdr:row>
          <xdr:rowOff>0</xdr:rowOff>
        </xdr:to>
        <xdr:sp macro="" textlink="">
          <xdr:nvSpPr>
            <xdr:cNvPr id="5209" name="Object 89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0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10</xdr:col>
          <xdr:colOff>581025</xdr:colOff>
          <xdr:row>56</xdr:row>
          <xdr:rowOff>133350</xdr:rowOff>
        </xdr:to>
        <xdr:sp macro="" textlink="">
          <xdr:nvSpPr>
            <xdr:cNvPr id="5210" name="Object 90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0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54</xdr:row>
          <xdr:rowOff>123825</xdr:rowOff>
        </xdr:from>
        <xdr:to>
          <xdr:col>11</xdr:col>
          <xdr:colOff>19050</xdr:colOff>
          <xdr:row>96</xdr:row>
          <xdr:rowOff>152400</xdr:rowOff>
        </xdr:to>
        <xdr:sp macro="" textlink="">
          <xdr:nvSpPr>
            <xdr:cNvPr id="5206" name="Object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0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5</xdr:row>
      <xdr:rowOff>133350</xdr:rowOff>
    </xdr:from>
    <xdr:to>
      <xdr:col>7</xdr:col>
      <xdr:colOff>180976</xdr:colOff>
      <xdr:row>7</xdr:row>
      <xdr:rowOff>190500</xdr:rowOff>
    </xdr:to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>
          <a:spLocks noChangeArrowheads="1"/>
        </xdr:cNvSpPr>
      </xdr:nvSpPr>
      <xdr:spPr bwMode="auto">
        <a:xfrm>
          <a:off x="8458201" y="1609725"/>
          <a:ext cx="361950" cy="552450"/>
        </a:xfrm>
        <a:prstGeom prst="upArrow">
          <a:avLst>
            <a:gd name="adj1" fmla="val 50000"/>
            <a:gd name="adj2" fmla="val 32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2361" name="Line 5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>
          <a:spLocks noChangeShapeType="1"/>
        </xdr:cNvSpPr>
      </xdr:nvSpPr>
      <xdr:spPr bwMode="auto">
        <a:xfrm flipH="1">
          <a:off x="9801225" y="183832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361950</xdr:colOff>
      <xdr:row>3</xdr:row>
      <xdr:rowOff>57150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886950" y="876300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19050</xdr:rowOff>
        </xdr:from>
        <xdr:to>
          <xdr:col>6</xdr:col>
          <xdr:colOff>800100</xdr:colOff>
          <xdr:row>21</xdr:row>
          <xdr:rowOff>209550</xdr:rowOff>
        </xdr:to>
        <xdr:sp macro="" textlink="">
          <xdr:nvSpPr>
            <xdr:cNvPr id="16385" name="Group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2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宿泊客数集計方法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20</xdr:row>
          <xdr:rowOff>9525</xdr:rowOff>
        </xdr:from>
        <xdr:to>
          <xdr:col>4</xdr:col>
          <xdr:colOff>314325</xdr:colOff>
          <xdr:row>21</xdr:row>
          <xdr:rowOff>104775</xdr:rowOff>
        </xdr:to>
        <xdr:sp macro="" textlink="">
          <xdr:nvSpPr>
            <xdr:cNvPr id="16386" name="Option 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2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宿泊客数（実数）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20</xdr:row>
          <xdr:rowOff>19050</xdr:rowOff>
        </xdr:from>
        <xdr:to>
          <xdr:col>6</xdr:col>
          <xdr:colOff>638175</xdr:colOff>
          <xdr:row>21</xdr:row>
          <xdr:rowOff>95250</xdr:rowOff>
        </xdr:to>
        <xdr:sp macro="" textlink="">
          <xdr:nvSpPr>
            <xdr:cNvPr id="16387" name="Option 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2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延べ宿泊客数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6</xdr:row>
          <xdr:rowOff>9525</xdr:rowOff>
        </xdr:from>
        <xdr:to>
          <xdr:col>7</xdr:col>
          <xdr:colOff>0</xdr:colOff>
          <xdr:row>9</xdr:row>
          <xdr:rowOff>9525</xdr:rowOff>
        </xdr:to>
        <xdr:sp macro="" textlink="">
          <xdr:nvSpPr>
            <xdr:cNvPr id="16389" name="Group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2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観光客について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6</xdr:row>
          <xdr:rowOff>114300</xdr:rowOff>
        </xdr:from>
        <xdr:to>
          <xdr:col>6</xdr:col>
          <xdr:colOff>533400</xdr:colOff>
          <xdr:row>8</xdr:row>
          <xdr:rowOff>219075</xdr:rowOff>
        </xdr:to>
        <xdr:sp macro="" textlink="">
          <xdr:nvSpPr>
            <xdr:cNvPr id="16390" name="Option Button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2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日本人観光客と外国人観光客についてそれぞれ入力する。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114300</xdr:colOff>
          <xdr:row>6</xdr:row>
          <xdr:rowOff>142875</xdr:rowOff>
        </xdr:from>
        <xdr:to>
          <xdr:col>3</xdr:col>
          <xdr:colOff>1514475</xdr:colOff>
          <xdr:row>8</xdr:row>
          <xdr:rowOff>190500</xdr:rowOff>
        </xdr:to>
        <xdr:sp macro="" textlink="">
          <xdr:nvSpPr>
            <xdr:cNvPr id="16391" name="Option Button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2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全体の人数・観光消費額を入力する。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41413</xdr:colOff>
      <xdr:row>33</xdr:row>
      <xdr:rowOff>276226</xdr:rowOff>
    </xdr:from>
    <xdr:to>
      <xdr:col>10</xdr:col>
      <xdr:colOff>82826</xdr:colOff>
      <xdr:row>61</xdr:row>
      <xdr:rowOff>142875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252692</xdr:colOff>
      <xdr:row>33</xdr:row>
      <xdr:rowOff>260537</xdr:rowOff>
    </xdr:from>
    <xdr:to>
      <xdr:col>3</xdr:col>
      <xdr:colOff>1103219</xdr:colOff>
      <xdr:row>35</xdr:row>
      <xdr:rowOff>105896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014692" y="7756712"/>
          <a:ext cx="850527" cy="3025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 bwMode="auto">
        <a:xfrm>
          <a:off x="9753600" y="42957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 bwMode="auto">
        <a:xfrm flipV="1">
          <a:off x="1210291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72425" y="6096002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 bwMode="auto">
        <a:xfrm>
          <a:off x="17368157" y="283845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 bwMode="auto">
        <a:xfrm flipH="1">
          <a:off x="10477500" y="743358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 bwMode="auto">
        <a:xfrm>
          <a:off x="9744075" y="76390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 bwMode="auto">
        <a:xfrm flipH="1">
          <a:off x="4667250" y="60960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 bwMode="auto">
        <a:xfrm flipH="1">
          <a:off x="4667250" y="942975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 bwMode="auto">
        <a:xfrm>
          <a:off x="16259175" y="634841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942975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 bwMode="auto">
        <a:xfrm flipH="1">
          <a:off x="9755282" y="446722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 bwMode="auto">
        <a:xfrm flipH="1">
          <a:off x="9755282" y="781050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 bwMode="auto">
        <a:xfrm flipV="1">
          <a:off x="12830175" y="60960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CxnSpPr/>
      </xdr:nvCxnSpPr>
      <xdr:spPr bwMode="auto">
        <a:xfrm>
          <a:off x="14495322" y="521970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CxnSpPr/>
      </xdr:nvCxnSpPr>
      <xdr:spPr bwMode="auto">
        <a:xfrm>
          <a:off x="14471937" y="85439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CxnSpPr/>
      </xdr:nvCxnSpPr>
      <xdr:spPr bwMode="auto">
        <a:xfrm flipV="1">
          <a:off x="5267325" y="60960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CxnSpPr/>
      </xdr:nvCxnSpPr>
      <xdr:spPr bwMode="auto">
        <a:xfrm flipV="1">
          <a:off x="5267325" y="94297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CxnSpPr/>
      </xdr:nvCxnSpPr>
      <xdr:spPr bwMode="auto">
        <a:xfrm flipV="1">
          <a:off x="12830175" y="7419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CxnSpPr/>
      </xdr:nvCxnSpPr>
      <xdr:spPr bwMode="auto">
        <a:xfrm flipV="1">
          <a:off x="12830175" y="94297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CxnSpPr/>
      </xdr:nvCxnSpPr>
      <xdr:spPr bwMode="auto">
        <a:xfrm>
          <a:off x="3639910" y="521970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CxnSpPr/>
      </xdr:nvCxnSpPr>
      <xdr:spPr bwMode="auto">
        <a:xfrm>
          <a:off x="3639910" y="85439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CxnSpPr/>
      </xdr:nvCxnSpPr>
      <xdr:spPr bwMode="auto">
        <a:xfrm>
          <a:off x="5593365" y="540745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CxnSpPr/>
      </xdr:nvCxnSpPr>
      <xdr:spPr bwMode="auto">
        <a:xfrm>
          <a:off x="2314575" y="539115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CxnSpPr/>
      </xdr:nvCxnSpPr>
      <xdr:spPr bwMode="auto">
        <a:xfrm>
          <a:off x="2325781" y="540745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CxnSpPr/>
      </xdr:nvCxnSpPr>
      <xdr:spPr bwMode="auto">
        <a:xfrm>
          <a:off x="5576047" y="873167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CxnSpPr/>
      </xdr:nvCxnSpPr>
      <xdr:spPr bwMode="auto">
        <a:xfrm>
          <a:off x="2314575" y="871537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CxnSpPr/>
      </xdr:nvCxnSpPr>
      <xdr:spPr bwMode="auto">
        <a:xfrm>
          <a:off x="2325781" y="87316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 bwMode="auto">
        <a:xfrm flipV="1">
          <a:off x="12096750" y="539586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 bwMode="auto">
        <a:xfrm>
          <a:off x="12102811" y="53911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 bwMode="auto">
        <a:xfrm>
          <a:off x="16262537" y="53941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 bwMode="auto">
        <a:xfrm flipV="1">
          <a:off x="12096750" y="872008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 bwMode="auto">
        <a:xfrm>
          <a:off x="12102811" y="87153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 bwMode="auto">
        <a:xfrm>
          <a:off x="16262537" y="87184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 bwMode="auto">
        <a:xfrm>
          <a:off x="9744075" y="164782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 bwMode="auto">
        <a:xfrm flipH="1">
          <a:off x="7296150" y="197783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56" name="直線矢印コネクタ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CxnSpPr/>
      </xdr:nvCxnSpPr>
      <xdr:spPr bwMode="auto">
        <a:xfrm flipV="1">
          <a:off x="9358520" y="1981200"/>
          <a:ext cx="0" cy="34290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CxnSpPr/>
      </xdr:nvCxnSpPr>
      <xdr:spPr bwMode="auto">
        <a:xfrm>
          <a:off x="7286625" y="3067050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CxnSpPr/>
      </xdr:nvCxnSpPr>
      <xdr:spPr bwMode="auto">
        <a:xfrm flipH="1">
          <a:off x="7286625" y="360218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CxnSpPr/>
      </xdr:nvCxnSpPr>
      <xdr:spPr bwMode="auto">
        <a:xfrm>
          <a:off x="9744075" y="361165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CxnSpPr/>
      </xdr:nvCxnSpPr>
      <xdr:spPr bwMode="auto">
        <a:xfrm flipH="1">
          <a:off x="7286625" y="539115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 bwMode="auto">
        <a:xfrm>
          <a:off x="9744075" y="521970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CxnSpPr/>
      </xdr:nvCxnSpPr>
      <xdr:spPr bwMode="auto">
        <a:xfrm>
          <a:off x="7286625" y="539115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CxnSpPr/>
      </xdr:nvCxnSpPr>
      <xdr:spPr bwMode="auto">
        <a:xfrm>
          <a:off x="9010650" y="5757182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CxnSpPr/>
      </xdr:nvCxnSpPr>
      <xdr:spPr bwMode="auto">
        <a:xfrm flipV="1">
          <a:off x="8998404" y="5404757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CxnSpPr/>
      </xdr:nvCxnSpPr>
      <xdr:spPr bwMode="auto">
        <a:xfrm flipH="1">
          <a:off x="7286625" y="87153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CxnSpPr/>
      </xdr:nvCxnSpPr>
      <xdr:spPr bwMode="auto">
        <a:xfrm>
          <a:off x="9744075" y="85439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CxnSpPr/>
      </xdr:nvCxnSpPr>
      <xdr:spPr bwMode="auto">
        <a:xfrm>
          <a:off x="7286625" y="87153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CxnSpPr/>
      </xdr:nvCxnSpPr>
      <xdr:spPr bwMode="auto">
        <a:xfrm>
          <a:off x="9024257" y="907732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CxnSpPr/>
      </xdr:nvCxnSpPr>
      <xdr:spPr bwMode="auto">
        <a:xfrm flipV="1">
          <a:off x="9010650" y="871537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0" name="直線矢印コネクタ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CxnSpPr/>
      </xdr:nvCxnSpPr>
      <xdr:spPr bwMode="auto">
        <a:xfrm>
          <a:off x="728662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CxnSpPr/>
      </xdr:nvCxnSpPr>
      <xdr:spPr bwMode="auto">
        <a:xfrm>
          <a:off x="9369239" y="34290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CxnSpPr/>
      </xdr:nvCxnSpPr>
      <xdr:spPr bwMode="auto">
        <a:xfrm flipV="1">
          <a:off x="3000375" y="55721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CxnSpPr/>
      </xdr:nvCxnSpPr>
      <xdr:spPr bwMode="auto">
        <a:xfrm>
          <a:off x="2986709" y="6324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CxnSpPr/>
      </xdr:nvCxnSpPr>
      <xdr:spPr bwMode="auto">
        <a:xfrm flipV="1">
          <a:off x="3000375" y="88963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CxnSpPr/>
      </xdr:nvCxnSpPr>
      <xdr:spPr bwMode="auto">
        <a:xfrm>
          <a:off x="2986709" y="96583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CxnSpPr/>
      </xdr:nvCxnSpPr>
      <xdr:spPr bwMode="auto">
        <a:xfrm flipV="1">
          <a:off x="3014041" y="10896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CxnSpPr/>
      </xdr:nvCxnSpPr>
      <xdr:spPr bwMode="auto">
        <a:xfrm>
          <a:off x="3000375" y="11658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CxnSpPr/>
      </xdr:nvCxnSpPr>
      <xdr:spPr bwMode="auto">
        <a:xfrm>
          <a:off x="15220950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CxnSpPr/>
      </xdr:nvCxnSpPr>
      <xdr:spPr bwMode="auto">
        <a:xfrm>
          <a:off x="15211425" y="557212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36</xdr:row>
      <xdr:rowOff>4555</xdr:rowOff>
    </xdr:from>
    <xdr:to>
      <xdr:col>29</xdr:col>
      <xdr:colOff>9525</xdr:colOff>
      <xdr:row>36</xdr:row>
      <xdr:rowOff>4555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CxnSpPr/>
      </xdr:nvCxnSpPr>
      <xdr:spPr bwMode="auto">
        <a:xfrm>
          <a:off x="15220950" y="632915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CxnSpPr/>
      </xdr:nvCxnSpPr>
      <xdr:spPr bwMode="auto">
        <a:xfrm>
          <a:off x="15211425" y="889635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CxnSpPr/>
      </xdr:nvCxnSpPr>
      <xdr:spPr bwMode="auto">
        <a:xfrm>
          <a:off x="15220950" y="965938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CxnSpPr/>
      </xdr:nvCxnSpPr>
      <xdr:spPr bwMode="auto">
        <a:xfrm>
          <a:off x="15211425" y="1089660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CxnSpPr/>
      </xdr:nvCxnSpPr>
      <xdr:spPr bwMode="auto">
        <a:xfrm>
          <a:off x="15220950" y="1165963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103909</xdr:colOff>
      <xdr:row>5</xdr:row>
      <xdr:rowOff>90301</xdr:rowOff>
    </xdr:from>
    <xdr:to>
      <xdr:col>11</xdr:col>
      <xdr:colOff>57212</xdr:colOff>
      <xdr:row>58</xdr:row>
      <xdr:rowOff>23502</xdr:rowOff>
    </xdr:to>
    <xdr:sp macro="" textlink="">
      <xdr:nvSpPr>
        <xdr:cNvPr id="92" name="角丸四角形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 bwMode="auto">
        <a:xfrm>
          <a:off x="1489364" y="956210"/>
          <a:ext cx="4473348" cy="9406247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661802</xdr:colOff>
      <xdr:row>3</xdr:row>
      <xdr:rowOff>121227</xdr:rowOff>
    </xdr:from>
    <xdr:to>
      <xdr:col>7</xdr:col>
      <xdr:colOff>434666</xdr:colOff>
      <xdr:row>7</xdr:row>
      <xdr:rowOff>28553</xdr:rowOff>
    </xdr:to>
    <xdr:sp macro="" textlink="">
      <xdr:nvSpPr>
        <xdr:cNvPr id="93" name="角丸四角形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 bwMode="auto">
        <a:xfrm>
          <a:off x="2999757" y="640772"/>
          <a:ext cx="1452727" cy="600054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12</xdr:col>
      <xdr:colOff>17318</xdr:colOff>
      <xdr:row>3</xdr:row>
      <xdr:rowOff>138545</xdr:rowOff>
    </xdr:from>
    <xdr:to>
      <xdr:col>16</xdr:col>
      <xdr:colOff>20781</xdr:colOff>
      <xdr:row>57</xdr:row>
      <xdr:rowOff>155862</xdr:rowOff>
    </xdr:to>
    <xdr:grpSp>
      <xdr:nvGrpSpPr>
        <xdr:cNvPr id="94" name="グループ化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GrpSpPr/>
      </xdr:nvGrpSpPr>
      <xdr:grpSpPr>
        <a:xfrm>
          <a:off x="6303818" y="642810"/>
          <a:ext cx="1975698" cy="9587140"/>
          <a:chOff x="6369628" y="900544"/>
          <a:chExt cx="2012372" cy="9421092"/>
        </a:xfrm>
      </xdr:grpSpPr>
      <xdr:sp macro="" textlink="">
        <xdr:nvSpPr>
          <xdr:cNvPr id="95" name="角丸四角形 94">
            <a:extLst>
              <a:ext uri="{FF2B5EF4-FFF2-40B4-BE49-F238E27FC236}">
                <a16:creationId xmlns:a16="http://schemas.microsoft.com/office/drawing/2014/main" id="{00000000-0008-0000-0400-00005F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6" name="角丸四角形 95">
            <a:extLst>
              <a:ext uri="{FF2B5EF4-FFF2-40B4-BE49-F238E27FC236}">
                <a16:creationId xmlns:a16="http://schemas.microsoft.com/office/drawing/2014/main" id="{00000000-0008-0000-0400-000060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51955</xdr:colOff>
      <xdr:row>3</xdr:row>
      <xdr:rowOff>121227</xdr:rowOff>
    </xdr:from>
    <xdr:to>
      <xdr:col>33</xdr:col>
      <xdr:colOff>51954</xdr:colOff>
      <xdr:row>57</xdr:row>
      <xdr:rowOff>155863</xdr:rowOff>
    </xdr:to>
    <xdr:grpSp>
      <xdr:nvGrpSpPr>
        <xdr:cNvPr id="97" name="グループ化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GrpSpPr/>
      </xdr:nvGrpSpPr>
      <xdr:grpSpPr>
        <a:xfrm>
          <a:off x="11605220" y="625492"/>
          <a:ext cx="6073587" cy="9604459"/>
          <a:chOff x="11655136" y="900544"/>
          <a:chExt cx="6061363" cy="9421092"/>
        </a:xfrm>
      </xdr:grpSpPr>
      <xdr:sp macro="" textlink="">
        <xdr:nvSpPr>
          <xdr:cNvPr id="98" name="角丸四角形 97">
            <a:extLst>
              <a:ext uri="{FF2B5EF4-FFF2-40B4-BE49-F238E27FC236}">
                <a16:creationId xmlns:a16="http://schemas.microsoft.com/office/drawing/2014/main" id="{00000000-0008-0000-0400-000062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9" name="角丸四角形 98">
            <a:extLst>
              <a:ext uri="{FF2B5EF4-FFF2-40B4-BE49-F238E27FC236}">
                <a16:creationId xmlns:a16="http://schemas.microsoft.com/office/drawing/2014/main" id="{00000000-0008-0000-0400-000063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277091</xdr:colOff>
      <xdr:row>5</xdr:row>
      <xdr:rowOff>86590</xdr:rowOff>
    </xdr:from>
    <xdr:to>
      <xdr:col>1</xdr:col>
      <xdr:colOff>443778</xdr:colOff>
      <xdr:row>36</xdr:row>
      <xdr:rowOff>164957</xdr:rowOff>
    </xdr:to>
    <xdr:sp macro="" textlink="">
      <xdr:nvSpPr>
        <xdr:cNvPr id="100" name="フローチャート: 代替処理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 bwMode="auto">
        <a:xfrm>
          <a:off x="277091" y="952499"/>
          <a:ext cx="859414" cy="5533594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259773</xdr:colOff>
      <xdr:row>40</xdr:row>
      <xdr:rowOff>17319</xdr:rowOff>
    </xdr:from>
    <xdr:to>
      <xdr:col>1</xdr:col>
      <xdr:colOff>426460</xdr:colOff>
      <xdr:row>57</xdr:row>
      <xdr:rowOff>136381</xdr:rowOff>
    </xdr:to>
    <xdr:sp macro="" textlink="">
      <xdr:nvSpPr>
        <xdr:cNvPr id="101" name="角丸四角形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 bwMode="auto">
        <a:xfrm>
          <a:off x="259773" y="7083137"/>
          <a:ext cx="859414" cy="3219017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60</xdr:row>
      <xdr:rowOff>69272</xdr:rowOff>
    </xdr:from>
    <xdr:to>
      <xdr:col>1</xdr:col>
      <xdr:colOff>426460</xdr:colOff>
      <xdr:row>66</xdr:row>
      <xdr:rowOff>29438</xdr:rowOff>
    </xdr:to>
    <xdr:sp macro="" textlink="">
      <xdr:nvSpPr>
        <xdr:cNvPr id="102" name="角丸四角形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 bwMode="auto">
        <a:xfrm>
          <a:off x="259773" y="10754590"/>
          <a:ext cx="859414" cy="1051212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17</xdr:col>
      <xdr:colOff>51955</xdr:colOff>
      <xdr:row>2</xdr:row>
      <xdr:rowOff>121226</xdr:rowOff>
    </xdr:from>
    <xdr:to>
      <xdr:col>18</xdr:col>
      <xdr:colOff>691863</xdr:colOff>
      <xdr:row>5</xdr:row>
      <xdr:rowOff>143977</xdr:rowOff>
    </xdr:to>
    <xdr:sp macro="" textlink="">
      <xdr:nvSpPr>
        <xdr:cNvPr id="103" name="正方形/長方形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 bwMode="auto">
        <a:xfrm>
          <a:off x="9144000" y="467590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719232</xdr:colOff>
      <xdr:row>212</xdr:row>
      <xdr:rowOff>342930</xdr:rowOff>
    </xdr:from>
    <xdr:to>
      <xdr:col>9</xdr:col>
      <xdr:colOff>9487</xdr:colOff>
      <xdr:row>234</xdr:row>
      <xdr:rowOff>112838</xdr:rowOff>
    </xdr:to>
    <xdr:sp macro="" textlink="">
      <xdr:nvSpPr>
        <xdr:cNvPr id="56" name="右矢印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/>
      </xdr:nvSpPr>
      <xdr:spPr>
        <a:xfrm rot="4757188">
          <a:off x="4618018" y="45650294"/>
          <a:ext cx="5103908" cy="252280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244929</xdr:colOff>
      <xdr:row>3</xdr:row>
      <xdr:rowOff>85725</xdr:rowOff>
    </xdr:from>
    <xdr:to>
      <xdr:col>4</xdr:col>
      <xdr:colOff>781050</xdr:colOff>
      <xdr:row>3</xdr:row>
      <xdr:rowOff>340179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68929" y="752475"/>
          <a:ext cx="1502228" cy="25445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68036</xdr:colOff>
      <xdr:row>212</xdr:row>
      <xdr:rowOff>58510</xdr:rowOff>
    </xdr:from>
    <xdr:to>
      <xdr:col>17</xdr:col>
      <xdr:colOff>1197429</xdr:colOff>
      <xdr:row>212</xdr:row>
      <xdr:rowOff>299357</xdr:rowOff>
    </xdr:to>
    <xdr:sp macro="" textlink="">
      <xdr:nvSpPr>
        <xdr:cNvPr id="17" name="右矢印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>
          <a:off x="10287000" y="42934617"/>
          <a:ext cx="5306786" cy="24084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127908</xdr:colOff>
      <xdr:row>3</xdr:row>
      <xdr:rowOff>112939</xdr:rowOff>
    </xdr:from>
    <xdr:to>
      <xdr:col>12</xdr:col>
      <xdr:colOff>632733</xdr:colOff>
      <xdr:row>3</xdr:row>
      <xdr:rowOff>332014</xdr:rowOff>
    </xdr:to>
    <xdr:sp macro="" textlink="">
      <xdr:nvSpPr>
        <xdr:cNvPr id="21" name="右矢印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>
        <a:xfrm>
          <a:off x="10346872" y="779689"/>
          <a:ext cx="504825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151039</xdr:colOff>
      <xdr:row>3</xdr:row>
      <xdr:rowOff>149678</xdr:rowOff>
    </xdr:from>
    <xdr:to>
      <xdr:col>17</xdr:col>
      <xdr:colOff>1156607</xdr:colOff>
      <xdr:row>4</xdr:row>
      <xdr:rowOff>0</xdr:rowOff>
    </xdr:to>
    <xdr:sp macro="" textlink="">
      <xdr:nvSpPr>
        <xdr:cNvPr id="22" name="右矢印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14547396" y="816428"/>
          <a:ext cx="1005568" cy="23132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108857</xdr:colOff>
      <xdr:row>55</xdr:row>
      <xdr:rowOff>33458</xdr:rowOff>
    </xdr:from>
    <xdr:to>
      <xdr:col>23</xdr:col>
      <xdr:colOff>724059</xdr:colOff>
      <xdr:row>57</xdr:row>
      <xdr:rowOff>10205</xdr:rowOff>
    </xdr:to>
    <xdr:sp macro="" textlink="">
      <xdr:nvSpPr>
        <xdr:cNvPr id="25" name="右矢印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>
        <a:xfrm>
          <a:off x="20356286" y="11177708"/>
          <a:ext cx="615202" cy="27610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176893</xdr:colOff>
      <xdr:row>108</xdr:row>
      <xdr:rowOff>66675</xdr:rowOff>
    </xdr:from>
    <xdr:to>
      <xdr:col>4</xdr:col>
      <xdr:colOff>771525</xdr:colOff>
      <xdr:row>108</xdr:row>
      <xdr:rowOff>312964</xdr:rowOff>
    </xdr:to>
    <xdr:sp macro="" textlink="">
      <xdr:nvSpPr>
        <xdr:cNvPr id="26" name="右矢印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/>
      </xdr:nvSpPr>
      <xdr:spPr>
        <a:xfrm>
          <a:off x="1700893" y="21606782"/>
          <a:ext cx="1560739" cy="24628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212912</xdr:colOff>
      <xdr:row>108</xdr:row>
      <xdr:rowOff>67236</xdr:rowOff>
    </xdr:from>
    <xdr:to>
      <xdr:col>17</xdr:col>
      <xdr:colOff>1190624</xdr:colOff>
      <xdr:row>108</xdr:row>
      <xdr:rowOff>357188</xdr:rowOff>
    </xdr:to>
    <xdr:sp macro="" textlink="">
      <xdr:nvSpPr>
        <xdr:cNvPr id="27" name="右矢印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/>
      </xdr:nvSpPr>
      <xdr:spPr>
        <a:xfrm>
          <a:off x="10285600" y="21593736"/>
          <a:ext cx="5144899" cy="28995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200025</xdr:colOff>
      <xdr:row>159</xdr:row>
      <xdr:rowOff>104775</xdr:rowOff>
    </xdr:from>
    <xdr:to>
      <xdr:col>17</xdr:col>
      <xdr:colOff>1004455</xdr:colOff>
      <xdr:row>159</xdr:row>
      <xdr:rowOff>346364</xdr:rowOff>
    </xdr:to>
    <xdr:sp macro="" textlink="">
      <xdr:nvSpPr>
        <xdr:cNvPr id="29" name="右矢印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>
        <a:xfrm>
          <a:off x="6573116" y="33095911"/>
          <a:ext cx="8840066" cy="24158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151040</xdr:colOff>
      <xdr:row>164</xdr:row>
      <xdr:rowOff>104775</xdr:rowOff>
    </xdr:from>
    <xdr:to>
      <xdr:col>23</xdr:col>
      <xdr:colOff>703490</xdr:colOff>
      <xdr:row>164</xdr:row>
      <xdr:rowOff>323850</xdr:rowOff>
    </xdr:to>
    <xdr:sp macro="" textlink="">
      <xdr:nvSpPr>
        <xdr:cNvPr id="30" name="右矢印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/>
      </xdr:nvSpPr>
      <xdr:spPr>
        <a:xfrm>
          <a:off x="20398469" y="3307488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219075</xdr:colOff>
      <xdr:row>212</xdr:row>
      <xdr:rowOff>76200</xdr:rowOff>
    </xdr:from>
    <xdr:to>
      <xdr:col>4</xdr:col>
      <xdr:colOff>771525</xdr:colOff>
      <xdr:row>212</xdr:row>
      <xdr:rowOff>295275</xdr:rowOff>
    </xdr:to>
    <xdr:sp macro="" textlink="">
      <xdr:nvSpPr>
        <xdr:cNvPr id="31" name="右矢印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/>
      </xdr:nvSpPr>
      <xdr:spPr>
        <a:xfrm>
          <a:off x="2695575" y="386524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152400</xdr:colOff>
      <xdr:row>217</xdr:row>
      <xdr:rowOff>42181</xdr:rowOff>
    </xdr:from>
    <xdr:to>
      <xdr:col>23</xdr:col>
      <xdr:colOff>704850</xdr:colOff>
      <xdr:row>217</xdr:row>
      <xdr:rowOff>258536</xdr:rowOff>
    </xdr:to>
    <xdr:sp macro="" textlink="">
      <xdr:nvSpPr>
        <xdr:cNvPr id="33" name="右矢印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/>
      </xdr:nvSpPr>
      <xdr:spPr>
        <a:xfrm>
          <a:off x="20590329" y="42918288"/>
          <a:ext cx="552450" cy="21635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7</xdr:col>
      <xdr:colOff>217714</xdr:colOff>
      <xdr:row>3</xdr:row>
      <xdr:rowOff>85725</xdr:rowOff>
    </xdr:from>
    <xdr:to>
      <xdr:col>8</xdr:col>
      <xdr:colOff>762000</xdr:colOff>
      <xdr:row>3</xdr:row>
      <xdr:rowOff>340179</xdr:rowOff>
    </xdr:to>
    <xdr:sp macro="" textlink="">
      <xdr:nvSpPr>
        <xdr:cNvPr id="20" name="右矢印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>
        <a:xfrm>
          <a:off x="5606143" y="752475"/>
          <a:ext cx="1510393" cy="25445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390552</xdr:colOff>
      <xdr:row>9</xdr:row>
      <xdr:rowOff>65698</xdr:rowOff>
    </xdr:from>
    <xdr:to>
      <xdr:col>12</xdr:col>
      <xdr:colOff>647857</xdr:colOff>
      <xdr:row>26</xdr:row>
      <xdr:rowOff>0</xdr:rowOff>
    </xdr:to>
    <xdr:sp macro="" textlink="">
      <xdr:nvSpPr>
        <xdr:cNvPr id="32" name="右矢印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/>
      </xdr:nvSpPr>
      <xdr:spPr>
        <a:xfrm rot="4747818" flipV="1">
          <a:off x="8883129" y="3834394"/>
          <a:ext cx="3776879" cy="25730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107373</xdr:colOff>
      <xdr:row>27</xdr:row>
      <xdr:rowOff>77931</xdr:rowOff>
    </xdr:from>
    <xdr:to>
      <xdr:col>17</xdr:col>
      <xdr:colOff>1108364</xdr:colOff>
      <xdr:row>28</xdr:row>
      <xdr:rowOff>121227</xdr:rowOff>
    </xdr:to>
    <xdr:sp macro="" textlink="">
      <xdr:nvSpPr>
        <xdr:cNvPr id="35" name="右矢印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/>
      </xdr:nvSpPr>
      <xdr:spPr>
        <a:xfrm>
          <a:off x="14516100" y="6277840"/>
          <a:ext cx="1000991" cy="233796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137432</xdr:colOff>
      <xdr:row>3</xdr:row>
      <xdr:rowOff>163286</xdr:rowOff>
    </xdr:from>
    <xdr:to>
      <xdr:col>23</xdr:col>
      <xdr:colOff>689882</xdr:colOff>
      <xdr:row>4</xdr:row>
      <xdr:rowOff>1361</xdr:rowOff>
    </xdr:to>
    <xdr:sp macro="" textlink="">
      <xdr:nvSpPr>
        <xdr:cNvPr id="37" name="右矢印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/>
      </xdr:nvSpPr>
      <xdr:spPr>
        <a:xfrm>
          <a:off x="20983575" y="830036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137432</xdr:colOff>
      <xdr:row>27</xdr:row>
      <xdr:rowOff>126546</xdr:rowOff>
    </xdr:from>
    <xdr:to>
      <xdr:col>23</xdr:col>
      <xdr:colOff>689882</xdr:colOff>
      <xdr:row>28</xdr:row>
      <xdr:rowOff>155121</xdr:rowOff>
    </xdr:to>
    <xdr:sp macro="" textlink="">
      <xdr:nvSpPr>
        <xdr:cNvPr id="38" name="右矢印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/>
      </xdr:nvSpPr>
      <xdr:spPr>
        <a:xfrm>
          <a:off x="20384861" y="6317796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235323</xdr:colOff>
      <xdr:row>55</xdr:row>
      <xdr:rowOff>56029</xdr:rowOff>
    </xdr:from>
    <xdr:to>
      <xdr:col>4</xdr:col>
      <xdr:colOff>787773</xdr:colOff>
      <xdr:row>56</xdr:row>
      <xdr:rowOff>118222</xdr:rowOff>
    </xdr:to>
    <xdr:sp macro="" textlink="">
      <xdr:nvSpPr>
        <xdr:cNvPr id="39" name="右矢印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/>
      </xdr:nvSpPr>
      <xdr:spPr>
        <a:xfrm>
          <a:off x="2711823" y="1120588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156883</xdr:colOff>
      <xdr:row>55</xdr:row>
      <xdr:rowOff>44824</xdr:rowOff>
    </xdr:from>
    <xdr:to>
      <xdr:col>8</xdr:col>
      <xdr:colOff>709333</xdr:colOff>
      <xdr:row>56</xdr:row>
      <xdr:rowOff>107017</xdr:rowOff>
    </xdr:to>
    <xdr:sp macro="" textlink="">
      <xdr:nvSpPr>
        <xdr:cNvPr id="40" name="右矢印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>
        <a:xfrm>
          <a:off x="6488207" y="1119467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123265</xdr:colOff>
      <xdr:row>55</xdr:row>
      <xdr:rowOff>33618</xdr:rowOff>
    </xdr:from>
    <xdr:to>
      <xdr:col>12</xdr:col>
      <xdr:colOff>675715</xdr:colOff>
      <xdr:row>56</xdr:row>
      <xdr:rowOff>95811</xdr:rowOff>
    </xdr:to>
    <xdr:sp macro="" textlink="">
      <xdr:nvSpPr>
        <xdr:cNvPr id="41" name="右矢印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/>
      </xdr:nvSpPr>
      <xdr:spPr>
        <a:xfrm>
          <a:off x="10309412" y="11183471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368716</xdr:colOff>
      <xdr:row>63</xdr:row>
      <xdr:rowOff>11079</xdr:rowOff>
    </xdr:from>
    <xdr:to>
      <xdr:col>12</xdr:col>
      <xdr:colOff>661020</xdr:colOff>
      <xdr:row>78</xdr:row>
      <xdr:rowOff>0</xdr:rowOff>
    </xdr:to>
    <xdr:sp macro="" textlink="">
      <xdr:nvSpPr>
        <xdr:cNvPr id="42" name="右矢印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/>
      </xdr:nvSpPr>
      <xdr:spPr>
        <a:xfrm rot="4747818" flipV="1">
          <a:off x="8878792" y="14361003"/>
          <a:ext cx="3776879" cy="29230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320489</xdr:colOff>
      <xdr:row>55</xdr:row>
      <xdr:rowOff>51547</xdr:rowOff>
    </xdr:from>
    <xdr:to>
      <xdr:col>17</xdr:col>
      <xdr:colOff>872939</xdr:colOff>
      <xdr:row>56</xdr:row>
      <xdr:rowOff>113740</xdr:rowOff>
    </xdr:to>
    <xdr:sp macro="" textlink="">
      <xdr:nvSpPr>
        <xdr:cNvPr id="43" name="右矢印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/>
      </xdr:nvSpPr>
      <xdr:spPr>
        <a:xfrm>
          <a:off x="14664018" y="1120140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327213</xdr:colOff>
      <xdr:row>79</xdr:row>
      <xdr:rowOff>80682</xdr:rowOff>
    </xdr:from>
    <xdr:to>
      <xdr:col>17</xdr:col>
      <xdr:colOff>879663</xdr:colOff>
      <xdr:row>80</xdr:row>
      <xdr:rowOff>109257</xdr:rowOff>
    </xdr:to>
    <xdr:sp macro="" textlink="">
      <xdr:nvSpPr>
        <xdr:cNvPr id="44" name="右矢印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/>
      </xdr:nvSpPr>
      <xdr:spPr>
        <a:xfrm>
          <a:off x="14670742" y="1668780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85045</xdr:colOff>
      <xdr:row>84</xdr:row>
      <xdr:rowOff>47625</xdr:rowOff>
    </xdr:from>
    <xdr:to>
      <xdr:col>23</xdr:col>
      <xdr:colOff>727422</xdr:colOff>
      <xdr:row>85</xdr:row>
      <xdr:rowOff>112257</xdr:rowOff>
    </xdr:to>
    <xdr:sp macro="" textlink="">
      <xdr:nvSpPr>
        <xdr:cNvPr id="45" name="右矢印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/>
      </xdr:nvSpPr>
      <xdr:spPr>
        <a:xfrm>
          <a:off x="20449495" y="16640175"/>
          <a:ext cx="642377" cy="25513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247970</xdr:colOff>
      <xdr:row>108</xdr:row>
      <xdr:rowOff>104295</xdr:rowOff>
    </xdr:from>
    <xdr:to>
      <xdr:col>8</xdr:col>
      <xdr:colOff>800420</xdr:colOff>
      <xdr:row>108</xdr:row>
      <xdr:rowOff>323370</xdr:rowOff>
    </xdr:to>
    <xdr:sp macro="" textlink="">
      <xdr:nvSpPr>
        <xdr:cNvPr id="47" name="右矢印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/>
      </xdr:nvSpPr>
      <xdr:spPr>
        <a:xfrm>
          <a:off x="6602506" y="2164440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223279</xdr:colOff>
      <xdr:row>122</xdr:row>
      <xdr:rowOff>13667</xdr:rowOff>
    </xdr:from>
    <xdr:to>
      <xdr:col>19</xdr:col>
      <xdr:colOff>642853</xdr:colOff>
      <xdr:row>123</xdr:row>
      <xdr:rowOff>97624</xdr:rowOff>
    </xdr:to>
    <xdr:sp macro="" textlink="">
      <xdr:nvSpPr>
        <xdr:cNvPr id="48" name="右矢印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/>
      </xdr:nvSpPr>
      <xdr:spPr>
        <a:xfrm rot="2670096">
          <a:off x="9343467" y="24397667"/>
          <a:ext cx="6968011" cy="27445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209550</xdr:colOff>
      <xdr:row>159</xdr:row>
      <xdr:rowOff>114300</xdr:rowOff>
    </xdr:from>
    <xdr:to>
      <xdr:col>4</xdr:col>
      <xdr:colOff>762000</xdr:colOff>
      <xdr:row>159</xdr:row>
      <xdr:rowOff>333375</xdr:rowOff>
    </xdr:to>
    <xdr:sp macro="" textlink="">
      <xdr:nvSpPr>
        <xdr:cNvPr id="49" name="右矢印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/>
      </xdr:nvSpPr>
      <xdr:spPr>
        <a:xfrm>
          <a:off x="2686050" y="330898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7</xdr:col>
      <xdr:colOff>507095</xdr:colOff>
      <xdr:row>173</xdr:row>
      <xdr:rowOff>155861</xdr:rowOff>
    </xdr:from>
    <xdr:to>
      <xdr:col>19</xdr:col>
      <xdr:colOff>242652</xdr:colOff>
      <xdr:row>175</xdr:row>
      <xdr:rowOff>47898</xdr:rowOff>
    </xdr:to>
    <xdr:sp macro="" textlink="">
      <xdr:nvSpPr>
        <xdr:cNvPr id="50" name="右矢印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/>
      </xdr:nvSpPr>
      <xdr:spPr>
        <a:xfrm rot="1777266">
          <a:off x="5895524" y="35983468"/>
          <a:ext cx="10172235" cy="27303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163286</xdr:colOff>
      <xdr:row>188</xdr:row>
      <xdr:rowOff>81643</xdr:rowOff>
    </xdr:from>
    <xdr:to>
      <xdr:col>23</xdr:col>
      <xdr:colOff>715736</xdr:colOff>
      <xdr:row>189</xdr:row>
      <xdr:rowOff>110218</xdr:rowOff>
    </xdr:to>
    <xdr:sp macro="" textlink="">
      <xdr:nvSpPr>
        <xdr:cNvPr id="51" name="右矢印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/>
      </xdr:nvSpPr>
      <xdr:spPr>
        <a:xfrm>
          <a:off x="20410715" y="38576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149678</xdr:colOff>
      <xdr:row>113</xdr:row>
      <xdr:rowOff>95250</xdr:rowOff>
    </xdr:from>
    <xdr:to>
      <xdr:col>23</xdr:col>
      <xdr:colOff>702128</xdr:colOff>
      <xdr:row>113</xdr:row>
      <xdr:rowOff>314325</xdr:rowOff>
    </xdr:to>
    <xdr:sp macro="" textlink="">
      <xdr:nvSpPr>
        <xdr:cNvPr id="52" name="右矢印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/>
      </xdr:nvSpPr>
      <xdr:spPr>
        <a:xfrm>
          <a:off x="20397107" y="2163535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163286</xdr:colOff>
      <xdr:row>136</xdr:row>
      <xdr:rowOff>81643</xdr:rowOff>
    </xdr:from>
    <xdr:to>
      <xdr:col>23</xdr:col>
      <xdr:colOff>715736</xdr:colOff>
      <xdr:row>137</xdr:row>
      <xdr:rowOff>110218</xdr:rowOff>
    </xdr:to>
    <xdr:sp macro="" textlink="">
      <xdr:nvSpPr>
        <xdr:cNvPr id="53" name="右矢印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/>
      </xdr:nvSpPr>
      <xdr:spPr>
        <a:xfrm>
          <a:off x="20410715" y="27146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272143</xdr:colOff>
      <xdr:row>212</xdr:row>
      <xdr:rowOff>95250</xdr:rowOff>
    </xdr:from>
    <xdr:to>
      <xdr:col>8</xdr:col>
      <xdr:colOff>824593</xdr:colOff>
      <xdr:row>212</xdr:row>
      <xdr:rowOff>314325</xdr:rowOff>
    </xdr:to>
    <xdr:sp macro="" textlink="">
      <xdr:nvSpPr>
        <xdr:cNvPr id="54" name="右矢印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/>
      </xdr:nvSpPr>
      <xdr:spPr>
        <a:xfrm>
          <a:off x="6626679" y="4297135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54429</xdr:colOff>
      <xdr:row>235</xdr:row>
      <xdr:rowOff>108858</xdr:rowOff>
    </xdr:from>
    <xdr:to>
      <xdr:col>17</xdr:col>
      <xdr:colOff>1183822</xdr:colOff>
      <xdr:row>236</xdr:row>
      <xdr:rowOff>159205</xdr:rowOff>
    </xdr:to>
    <xdr:sp macro="" textlink="">
      <xdr:nvSpPr>
        <xdr:cNvPr id="55" name="右矢印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/>
      </xdr:nvSpPr>
      <xdr:spPr>
        <a:xfrm>
          <a:off x="10273393" y="48509465"/>
          <a:ext cx="5306786" cy="24084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168088</xdr:colOff>
      <xdr:row>240</xdr:row>
      <xdr:rowOff>56030</xdr:rowOff>
    </xdr:from>
    <xdr:to>
      <xdr:col>23</xdr:col>
      <xdr:colOff>720538</xdr:colOff>
      <xdr:row>241</xdr:row>
      <xdr:rowOff>84605</xdr:rowOff>
    </xdr:to>
    <xdr:sp macro="" textlink="">
      <xdr:nvSpPr>
        <xdr:cNvPr id="57" name="右矢印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/>
      </xdr:nvSpPr>
      <xdr:spPr>
        <a:xfrm>
          <a:off x="20372294" y="48476648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5</xdr:col>
      <xdr:colOff>231321</xdr:colOff>
      <xdr:row>263</xdr:row>
      <xdr:rowOff>95250</xdr:rowOff>
    </xdr:from>
    <xdr:to>
      <xdr:col>5</xdr:col>
      <xdr:colOff>783771</xdr:colOff>
      <xdr:row>264</xdr:row>
      <xdr:rowOff>123825</xdr:rowOff>
    </xdr:to>
    <xdr:sp macro="" textlink="">
      <xdr:nvSpPr>
        <xdr:cNvPr id="58" name="右矢印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/>
      </xdr:nvSpPr>
      <xdr:spPr>
        <a:xfrm>
          <a:off x="3687535" y="53435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122463</xdr:colOff>
      <xdr:row>263</xdr:row>
      <xdr:rowOff>68036</xdr:rowOff>
    </xdr:from>
    <xdr:to>
      <xdr:col>17</xdr:col>
      <xdr:colOff>1129392</xdr:colOff>
      <xdr:row>264</xdr:row>
      <xdr:rowOff>122464</xdr:rowOff>
    </xdr:to>
    <xdr:sp macro="" textlink="">
      <xdr:nvSpPr>
        <xdr:cNvPr id="59" name="右矢印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/>
      </xdr:nvSpPr>
      <xdr:spPr>
        <a:xfrm>
          <a:off x="9375320" y="53408036"/>
          <a:ext cx="6150429" cy="244928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10</xdr:col>
      <xdr:colOff>295025</xdr:colOff>
      <xdr:row>278</xdr:row>
      <xdr:rowOff>26589</xdr:rowOff>
    </xdr:from>
    <xdr:to>
      <xdr:col>19</xdr:col>
      <xdr:colOff>556901</xdr:colOff>
      <xdr:row>279</xdr:row>
      <xdr:rowOff>65030</xdr:rowOff>
    </xdr:to>
    <xdr:sp macro="" textlink="">
      <xdr:nvSpPr>
        <xdr:cNvPr id="60" name="右矢印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/>
      </xdr:nvSpPr>
      <xdr:spPr>
        <a:xfrm rot="2335545">
          <a:off x="8581775" y="56224089"/>
          <a:ext cx="7800233" cy="228941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142875</xdr:colOff>
      <xdr:row>268</xdr:row>
      <xdr:rowOff>57150</xdr:rowOff>
    </xdr:from>
    <xdr:to>
      <xdr:col>23</xdr:col>
      <xdr:colOff>695325</xdr:colOff>
      <xdr:row>269</xdr:row>
      <xdr:rowOff>85725</xdr:rowOff>
    </xdr:to>
    <xdr:sp macro="" textlink="">
      <xdr:nvSpPr>
        <xdr:cNvPr id="61" name="右矢印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/>
      </xdr:nvSpPr>
      <xdr:spPr>
        <a:xfrm>
          <a:off x="20183475" y="533971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152400</xdr:colOff>
      <xdr:row>294</xdr:row>
      <xdr:rowOff>85725</xdr:rowOff>
    </xdr:from>
    <xdr:to>
      <xdr:col>23</xdr:col>
      <xdr:colOff>704850</xdr:colOff>
      <xdr:row>295</xdr:row>
      <xdr:rowOff>114300</xdr:rowOff>
    </xdr:to>
    <xdr:sp macro="" textlink="">
      <xdr:nvSpPr>
        <xdr:cNvPr id="62" name="右矢印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/>
      </xdr:nvSpPr>
      <xdr:spPr>
        <a:xfrm>
          <a:off x="20193000" y="58950225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1000125</xdr:colOff>
          <xdr:row>2</xdr:row>
          <xdr:rowOff>247650</xdr:rowOff>
        </xdr:to>
        <xdr:sp macro="" textlink="">
          <xdr:nvSpPr>
            <xdr:cNvPr id="15363" name="Object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9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oumu.go.jp/toukei_toukatsu/data/io/015index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B1:K145"/>
  <sheetViews>
    <sheetView tabSelected="1" workbookViewId="0">
      <selection activeCell="L22" sqref="L22"/>
    </sheetView>
  </sheetViews>
  <sheetFormatPr defaultColWidth="18.625" defaultRowHeight="12.75" customHeight="1"/>
  <cols>
    <col min="1" max="1" width="2.625" style="27" customWidth="1"/>
    <col min="2" max="11" width="9" style="27" customWidth="1"/>
    <col min="12" max="16384" width="18.625" style="27"/>
  </cols>
  <sheetData>
    <row r="1" spans="2:11" ht="23.25" customHeight="1"/>
    <row r="2" spans="2:11" ht="20.25" customHeight="1">
      <c r="B2" s="762" t="s">
        <v>100</v>
      </c>
      <c r="C2" s="762"/>
      <c r="D2" s="762"/>
      <c r="E2" s="762"/>
      <c r="F2" s="762"/>
      <c r="G2" s="762"/>
      <c r="H2" s="762"/>
      <c r="I2" s="762"/>
      <c r="J2" s="762"/>
      <c r="K2" s="762"/>
    </row>
    <row r="3" spans="2:11" ht="28.5" customHeight="1"/>
    <row r="4" spans="2:11" ht="28.5" customHeight="1"/>
    <row r="5" spans="2:11" ht="22.5" customHeight="1"/>
    <row r="6" spans="2:11" ht="15.75" customHeight="1"/>
    <row r="7" spans="2:11" ht="13.5"/>
    <row r="8" spans="2:11" ht="13.5"/>
    <row r="9" spans="2:11" ht="13.5"/>
    <row r="10" spans="2:11" ht="13.5"/>
    <row r="11" spans="2:11" ht="13.5"/>
    <row r="12" spans="2:11" ht="13.5"/>
    <row r="13" spans="2:11" ht="13.5"/>
    <row r="14" spans="2:11" ht="13.5"/>
    <row r="15" spans="2:11" ht="13.5"/>
    <row r="16" spans="2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8.25" customHeight="1"/>
    <row r="143" ht="13.5"/>
    <row r="144" ht="13.5"/>
    <row r="145" ht="12.95" customHeight="1"/>
  </sheetData>
  <mergeCells count="1">
    <mergeCell ref="B2:K2"/>
  </mergeCells>
  <phoneticPr fontId="3"/>
  <pageMargins left="0.78740157480314965" right="0.78740157480314965" top="0.98425196850393704" bottom="0.98425196850393704" header="0.51181102362204722" footer="0.51181102362204722"/>
  <pageSetup paperSize="9" scale="94" fitToHeight="0" orientation="portrait" r:id="rId1"/>
  <headerFooter alignWithMargins="0"/>
  <rowBreaks count="2" manualBreakCount="2">
    <brk id="55" max="10" man="1"/>
    <brk id="101" max="10" man="1"/>
  </rowBreaks>
  <drawing r:id="rId2"/>
  <legacyDrawing r:id="rId3"/>
  <oleObjects>
    <mc:AlternateContent xmlns:mc="http://schemas.openxmlformats.org/markup-compatibility/2006">
      <mc:Choice Requires="x14">
        <oleObject progId="文書" shapeId="5209" r:id="rId4">
          <objectPr defaultSize="0" autoPict="0" r:id="rId5">
            <anchor moveWithCells="1">
              <from>
                <xdr:col>0</xdr:col>
                <xdr:colOff>152400</xdr:colOff>
                <xdr:row>96</xdr:row>
                <xdr:rowOff>76200</xdr:rowOff>
              </from>
              <to>
                <xdr:col>11</xdr:col>
                <xdr:colOff>9525</xdr:colOff>
                <xdr:row>146</xdr:row>
                <xdr:rowOff>0</xdr:rowOff>
              </to>
            </anchor>
          </objectPr>
        </oleObject>
      </mc:Choice>
      <mc:Fallback>
        <oleObject progId="文書" shapeId="5209" r:id="rId4"/>
      </mc:Fallback>
    </mc:AlternateContent>
    <mc:AlternateContent xmlns:mc="http://schemas.openxmlformats.org/markup-compatibility/2006">
      <mc:Choice Requires="x14">
        <oleObject progId="文書" shapeId="5210" r:id="rId6">
          <objectPr locked="0" defaultSize="0" autoPict="0" r:id="rId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10</xdr:col>
                <xdr:colOff>581025</xdr:colOff>
                <xdr:row>56</xdr:row>
                <xdr:rowOff>133350</xdr:rowOff>
              </to>
            </anchor>
          </objectPr>
        </oleObject>
      </mc:Choice>
      <mc:Fallback>
        <oleObject progId="文書" shapeId="5210" r:id="rId6"/>
      </mc:Fallback>
    </mc:AlternateContent>
    <mc:AlternateContent xmlns:mc="http://schemas.openxmlformats.org/markup-compatibility/2006">
      <mc:Choice Requires="x14">
        <oleObject progId="文書" shapeId="5206" r:id="rId8">
          <objectPr defaultSize="0" autoPict="0" r:id="rId9">
            <anchor moveWithCells="1">
              <from>
                <xdr:col>0</xdr:col>
                <xdr:colOff>161925</xdr:colOff>
                <xdr:row>54</xdr:row>
                <xdr:rowOff>123825</xdr:rowOff>
              </from>
              <to>
                <xdr:col>11</xdr:col>
                <xdr:colOff>19050</xdr:colOff>
                <xdr:row>96</xdr:row>
                <xdr:rowOff>152400</xdr:rowOff>
              </to>
            </anchor>
          </objectPr>
        </oleObject>
      </mc:Choice>
      <mc:Fallback>
        <oleObject progId="文書" shapeId="5206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B1:CS43"/>
  <sheetViews>
    <sheetView workbookViewId="0">
      <selection activeCell="D2" sqref="D2:D3"/>
    </sheetView>
  </sheetViews>
  <sheetFormatPr defaultColWidth="18.625" defaultRowHeight="12.95" customHeight="1"/>
  <cols>
    <col min="1" max="1" width="2.625" customWidth="1"/>
    <col min="2" max="2" width="4.625" customWidth="1"/>
    <col min="3" max="3" width="37.625" bestFit="1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5.625" customWidth="1"/>
    <col min="17" max="55" width="12.125" customWidth="1"/>
    <col min="56" max="56" width="6.125" customWidth="1"/>
    <col min="57" max="57" width="8.125" customWidth="1"/>
    <col min="58" max="58" width="23.25" bestFit="1" customWidth="1"/>
    <col min="59" max="59" width="9.625" bestFit="1" customWidth="1"/>
    <col min="60" max="98" width="12.125" customWidth="1"/>
  </cols>
  <sheetData>
    <row r="1" spans="2:97" ht="22.5" customHeight="1" thickBot="1"/>
    <row r="2" spans="2:97" ht="19.5" customHeight="1" thickBot="1">
      <c r="B2" s="943"/>
      <c r="C2" s="944"/>
      <c r="D2" s="947" t="s">
        <v>43</v>
      </c>
      <c r="E2" s="949" t="s">
        <v>47</v>
      </c>
      <c r="F2" s="949" t="s">
        <v>46</v>
      </c>
      <c r="G2" s="949" t="s">
        <v>45</v>
      </c>
      <c r="H2" s="1015" t="s">
        <v>51</v>
      </c>
      <c r="I2" s="1013" t="s">
        <v>52</v>
      </c>
      <c r="K2" t="s">
        <v>48</v>
      </c>
      <c r="M2" t="s">
        <v>95</v>
      </c>
      <c r="O2" s="1017" t="s">
        <v>122</v>
      </c>
      <c r="P2" s="1018"/>
      <c r="Q2" s="677" t="s">
        <v>44</v>
      </c>
      <c r="R2" s="678" t="s">
        <v>19</v>
      </c>
      <c r="S2" s="678" t="s">
        <v>20</v>
      </c>
      <c r="T2" s="678" t="s">
        <v>21</v>
      </c>
      <c r="U2" s="678" t="s">
        <v>22</v>
      </c>
      <c r="V2" s="678" t="s">
        <v>23</v>
      </c>
      <c r="W2" s="678" t="s">
        <v>24</v>
      </c>
      <c r="X2" s="678" t="s">
        <v>25</v>
      </c>
      <c r="Y2" s="678" t="s">
        <v>26</v>
      </c>
      <c r="Z2" s="678" t="s">
        <v>27</v>
      </c>
      <c r="AA2" s="678" t="s">
        <v>28</v>
      </c>
      <c r="AB2" s="678" t="s">
        <v>29</v>
      </c>
      <c r="AC2" s="678" t="s">
        <v>30</v>
      </c>
      <c r="AD2" s="678" t="s">
        <v>31</v>
      </c>
      <c r="AE2" s="678" t="s">
        <v>32</v>
      </c>
      <c r="AF2" s="678" t="s">
        <v>33</v>
      </c>
      <c r="AG2" s="678" t="s">
        <v>34</v>
      </c>
      <c r="AH2" s="678" t="s">
        <v>35</v>
      </c>
      <c r="AI2" s="678" t="s">
        <v>36</v>
      </c>
      <c r="AJ2" s="678" t="s">
        <v>94</v>
      </c>
      <c r="AK2" s="678" t="s">
        <v>104</v>
      </c>
      <c r="AL2" s="678" t="s">
        <v>105</v>
      </c>
      <c r="AM2" s="678" t="s">
        <v>106</v>
      </c>
      <c r="AN2" s="678" t="s">
        <v>107</v>
      </c>
      <c r="AO2" s="678" t="s">
        <v>347</v>
      </c>
      <c r="AP2" s="678" t="s">
        <v>108</v>
      </c>
      <c r="AQ2" s="678" t="s">
        <v>109</v>
      </c>
      <c r="AR2" s="678" t="s">
        <v>110</v>
      </c>
      <c r="AS2" s="678" t="s">
        <v>111</v>
      </c>
      <c r="AT2" s="678" t="s">
        <v>112</v>
      </c>
      <c r="AU2" s="678" t="s">
        <v>113</v>
      </c>
      <c r="AV2" s="678" t="s">
        <v>114</v>
      </c>
      <c r="AW2" s="678" t="s">
        <v>115</v>
      </c>
      <c r="AX2" s="678" t="s">
        <v>116</v>
      </c>
      <c r="AY2" s="678" t="s">
        <v>352</v>
      </c>
      <c r="AZ2" s="678" t="s">
        <v>353</v>
      </c>
      <c r="BA2" s="678" t="s">
        <v>117</v>
      </c>
      <c r="BB2" s="678" t="s">
        <v>118</v>
      </c>
      <c r="BC2" s="679" t="s">
        <v>119</v>
      </c>
      <c r="BE2" s="791" t="s">
        <v>293</v>
      </c>
      <c r="BF2" s="1010"/>
      <c r="BG2" s="677" t="s">
        <v>44</v>
      </c>
      <c r="BH2" s="678" t="s">
        <v>19</v>
      </c>
      <c r="BI2" s="678" t="s">
        <v>20</v>
      </c>
      <c r="BJ2" s="678" t="s">
        <v>21</v>
      </c>
      <c r="BK2" s="678" t="s">
        <v>22</v>
      </c>
      <c r="BL2" s="678" t="s">
        <v>23</v>
      </c>
      <c r="BM2" s="678" t="s">
        <v>24</v>
      </c>
      <c r="BN2" s="678" t="s">
        <v>25</v>
      </c>
      <c r="BO2" s="678" t="s">
        <v>26</v>
      </c>
      <c r="BP2" s="678" t="s">
        <v>27</v>
      </c>
      <c r="BQ2" s="678" t="s">
        <v>28</v>
      </c>
      <c r="BR2" s="678" t="s">
        <v>29</v>
      </c>
      <c r="BS2" s="678" t="s">
        <v>30</v>
      </c>
      <c r="BT2" s="678" t="s">
        <v>31</v>
      </c>
      <c r="BU2" s="678" t="s">
        <v>32</v>
      </c>
      <c r="BV2" s="678" t="s">
        <v>33</v>
      </c>
      <c r="BW2" s="678" t="s">
        <v>34</v>
      </c>
      <c r="BX2" s="678" t="s">
        <v>35</v>
      </c>
      <c r="BY2" s="678" t="s">
        <v>36</v>
      </c>
      <c r="BZ2" s="678" t="s">
        <v>94</v>
      </c>
      <c r="CA2" s="678" t="s">
        <v>104</v>
      </c>
      <c r="CB2" s="678" t="s">
        <v>105</v>
      </c>
      <c r="CC2" s="678" t="s">
        <v>106</v>
      </c>
      <c r="CD2" s="678" t="s">
        <v>107</v>
      </c>
      <c r="CE2" s="678" t="s">
        <v>347</v>
      </c>
      <c r="CF2" s="678" t="s">
        <v>108</v>
      </c>
      <c r="CG2" s="678" t="s">
        <v>109</v>
      </c>
      <c r="CH2" s="678" t="s">
        <v>110</v>
      </c>
      <c r="CI2" s="678" t="s">
        <v>111</v>
      </c>
      <c r="CJ2" s="678" t="s">
        <v>112</v>
      </c>
      <c r="CK2" s="678" t="s">
        <v>113</v>
      </c>
      <c r="CL2" s="678" t="s">
        <v>114</v>
      </c>
      <c r="CM2" s="678" t="s">
        <v>115</v>
      </c>
      <c r="CN2" s="678" t="s">
        <v>116</v>
      </c>
      <c r="CO2" s="678" t="s">
        <v>352</v>
      </c>
      <c r="CP2" s="678" t="s">
        <v>353</v>
      </c>
      <c r="CQ2" s="678" t="s">
        <v>117</v>
      </c>
      <c r="CR2" s="678" t="s">
        <v>118</v>
      </c>
      <c r="CS2" s="679" t="s">
        <v>119</v>
      </c>
    </row>
    <row r="3" spans="2:97" ht="45" customHeight="1" thickBot="1">
      <c r="B3" s="945"/>
      <c r="C3" s="946"/>
      <c r="D3" s="948"/>
      <c r="E3" s="950"/>
      <c r="F3" s="950"/>
      <c r="G3" s="950"/>
      <c r="H3" s="1016"/>
      <c r="I3" s="1014"/>
      <c r="K3" s="47" t="str">
        <f>入力シート!$G$5</f>
        <v>令和５年（2023年）</v>
      </c>
      <c r="L3" s="48" t="str">
        <f>入力シート!$H$5</f>
        <v>熊本市</v>
      </c>
      <c r="M3" s="138">
        <f>INDEX($L$7:$M$16,MATCH($K$3,$K$7:$K$16,0),MATCH($L$3,$L$6:$M$6,0))</f>
        <v>0.5960677179768451</v>
      </c>
      <c r="O3" s="1019"/>
      <c r="P3" s="1020"/>
      <c r="Q3" s="680" t="s">
        <v>339</v>
      </c>
      <c r="R3" s="412" t="s">
        <v>0</v>
      </c>
      <c r="S3" s="412" t="s">
        <v>87</v>
      </c>
      <c r="T3" s="412" t="s">
        <v>1</v>
      </c>
      <c r="U3" s="412" t="s">
        <v>2</v>
      </c>
      <c r="V3" s="412" t="s">
        <v>3</v>
      </c>
      <c r="W3" s="412" t="s">
        <v>4</v>
      </c>
      <c r="X3" s="412" t="s">
        <v>340</v>
      </c>
      <c r="Y3" s="412" t="s">
        <v>5</v>
      </c>
      <c r="Z3" s="412" t="s">
        <v>6</v>
      </c>
      <c r="AA3" s="412" t="s">
        <v>7</v>
      </c>
      <c r="AB3" s="412" t="s">
        <v>8</v>
      </c>
      <c r="AC3" s="412" t="s">
        <v>360</v>
      </c>
      <c r="AD3" s="412" t="s">
        <v>361</v>
      </c>
      <c r="AE3" s="412" t="s">
        <v>362</v>
      </c>
      <c r="AF3" s="412" t="s">
        <v>88</v>
      </c>
      <c r="AG3" s="412" t="s">
        <v>363</v>
      </c>
      <c r="AH3" s="412" t="s">
        <v>345</v>
      </c>
      <c r="AI3" s="412" t="s">
        <v>53</v>
      </c>
      <c r="AJ3" s="412" t="s">
        <v>9</v>
      </c>
      <c r="AK3" s="412" t="s">
        <v>10</v>
      </c>
      <c r="AL3" s="412" t="s">
        <v>11</v>
      </c>
      <c r="AM3" s="412" t="s">
        <v>364</v>
      </c>
      <c r="AN3" s="412" t="s">
        <v>89</v>
      </c>
      <c r="AO3" s="412" t="s">
        <v>348</v>
      </c>
      <c r="AP3" s="412" t="s">
        <v>12</v>
      </c>
      <c r="AQ3" s="412" t="s">
        <v>13</v>
      </c>
      <c r="AR3" s="412" t="s">
        <v>270</v>
      </c>
      <c r="AS3" s="412" t="s">
        <v>91</v>
      </c>
      <c r="AT3" s="412" t="s">
        <v>14</v>
      </c>
      <c r="AU3" s="412" t="s">
        <v>15</v>
      </c>
      <c r="AV3" s="412" t="s">
        <v>271</v>
      </c>
      <c r="AW3" s="412" t="s">
        <v>351</v>
      </c>
      <c r="AX3" s="412" t="s">
        <v>16</v>
      </c>
      <c r="AY3" s="411" t="s">
        <v>92</v>
      </c>
      <c r="AZ3" s="411" t="s">
        <v>93</v>
      </c>
      <c r="BA3" s="411" t="s">
        <v>378</v>
      </c>
      <c r="BB3" s="411" t="s">
        <v>17</v>
      </c>
      <c r="BC3" s="410" t="s">
        <v>18</v>
      </c>
      <c r="BE3" s="1011"/>
      <c r="BF3" s="1012"/>
      <c r="BG3" s="680" t="s">
        <v>339</v>
      </c>
      <c r="BH3" s="412" t="s">
        <v>0</v>
      </c>
      <c r="BI3" s="412" t="s">
        <v>87</v>
      </c>
      <c r="BJ3" s="412" t="s">
        <v>1</v>
      </c>
      <c r="BK3" s="412" t="s">
        <v>2</v>
      </c>
      <c r="BL3" s="412" t="s">
        <v>3</v>
      </c>
      <c r="BM3" s="412" t="s">
        <v>4</v>
      </c>
      <c r="BN3" s="412" t="s">
        <v>340</v>
      </c>
      <c r="BO3" s="412" t="s">
        <v>5</v>
      </c>
      <c r="BP3" s="412" t="s">
        <v>6</v>
      </c>
      <c r="BQ3" s="412" t="s">
        <v>7</v>
      </c>
      <c r="BR3" s="412" t="s">
        <v>8</v>
      </c>
      <c r="BS3" s="412" t="s">
        <v>360</v>
      </c>
      <c r="BT3" s="412" t="s">
        <v>361</v>
      </c>
      <c r="BU3" s="412" t="s">
        <v>362</v>
      </c>
      <c r="BV3" s="412" t="s">
        <v>88</v>
      </c>
      <c r="BW3" s="412" t="s">
        <v>363</v>
      </c>
      <c r="BX3" s="412" t="s">
        <v>345</v>
      </c>
      <c r="BY3" s="412" t="s">
        <v>53</v>
      </c>
      <c r="BZ3" s="412" t="s">
        <v>9</v>
      </c>
      <c r="CA3" s="412" t="s">
        <v>10</v>
      </c>
      <c r="CB3" s="412" t="s">
        <v>11</v>
      </c>
      <c r="CC3" s="412" t="s">
        <v>364</v>
      </c>
      <c r="CD3" s="412" t="s">
        <v>89</v>
      </c>
      <c r="CE3" s="412" t="s">
        <v>348</v>
      </c>
      <c r="CF3" s="412" t="s">
        <v>12</v>
      </c>
      <c r="CG3" s="412" t="s">
        <v>13</v>
      </c>
      <c r="CH3" s="412" t="s">
        <v>270</v>
      </c>
      <c r="CI3" s="412" t="s">
        <v>91</v>
      </c>
      <c r="CJ3" s="412" t="s">
        <v>14</v>
      </c>
      <c r="CK3" s="412" t="s">
        <v>15</v>
      </c>
      <c r="CL3" s="412" t="s">
        <v>271</v>
      </c>
      <c r="CM3" s="412" t="s">
        <v>351</v>
      </c>
      <c r="CN3" s="412" t="s">
        <v>16</v>
      </c>
      <c r="CO3" s="411" t="s">
        <v>92</v>
      </c>
      <c r="CP3" s="411" t="s">
        <v>93</v>
      </c>
      <c r="CQ3" s="412" t="s">
        <v>378</v>
      </c>
      <c r="CR3" s="411" t="s">
        <v>17</v>
      </c>
      <c r="CS3" s="410" t="s">
        <v>18</v>
      </c>
    </row>
    <row r="4" spans="2:97" ht="20.100000000000001" customHeight="1">
      <c r="B4" s="458" t="s">
        <v>44</v>
      </c>
      <c r="C4" s="485" t="s">
        <v>339</v>
      </c>
      <c r="D4" s="621">
        <v>0.88056824214675955</v>
      </c>
      <c r="E4" s="622">
        <v>0.46824351221731464</v>
      </c>
      <c r="F4" s="622">
        <v>0.16563276022216747</v>
      </c>
      <c r="G4" s="622">
        <v>1.8075933082786037E-2</v>
      </c>
      <c r="H4" s="623">
        <v>0.12072299205732376</v>
      </c>
      <c r="I4" s="624">
        <v>5.2179496900650199E-2</v>
      </c>
      <c r="O4" s="658" t="s">
        <v>44</v>
      </c>
      <c r="P4" s="659" t="s">
        <v>339</v>
      </c>
      <c r="Q4" s="681">
        <v>1.1398518600000001</v>
      </c>
      <c r="R4" s="682">
        <v>9.6539999999999994E-5</v>
      </c>
      <c r="S4" s="682">
        <v>0.23800599</v>
      </c>
      <c r="T4" s="682">
        <v>9.4548099999999993E-3</v>
      </c>
      <c r="U4" s="682">
        <v>7.0520490000000005E-2</v>
      </c>
      <c r="V4" s="682">
        <v>3.42501E-3</v>
      </c>
      <c r="W4" s="682">
        <v>1.0794E-4</v>
      </c>
      <c r="X4" s="682">
        <v>4.2331299999999999E-3</v>
      </c>
      <c r="Y4" s="682">
        <v>2.3400999999999999E-4</v>
      </c>
      <c r="Z4" s="682">
        <v>5.2889999999999997E-5</v>
      </c>
      <c r="AA4" s="682">
        <v>2.0258E-4</v>
      </c>
      <c r="AB4" s="682">
        <v>1.2863999999999999E-4</v>
      </c>
      <c r="AC4" s="682">
        <v>8.5099999999999995E-5</v>
      </c>
      <c r="AD4" s="682">
        <v>1.1047E-4</v>
      </c>
      <c r="AE4" s="682">
        <v>3.5396000000000001E-4</v>
      </c>
      <c r="AF4" s="682">
        <v>1.7232E-4</v>
      </c>
      <c r="AG4" s="682">
        <v>1.4516E-4</v>
      </c>
      <c r="AH4" s="682">
        <v>1.2224999999999999E-4</v>
      </c>
      <c r="AI4" s="682">
        <v>1.8683E-4</v>
      </c>
      <c r="AJ4" s="682">
        <v>5.7810700000000001E-3</v>
      </c>
      <c r="AK4" s="682">
        <v>1.76538E-3</v>
      </c>
      <c r="AL4" s="682">
        <v>1.6071999999999999E-4</v>
      </c>
      <c r="AM4" s="682">
        <v>3.4961999999999998E-4</v>
      </c>
      <c r="AN4" s="682">
        <v>2.1489E-4</v>
      </c>
      <c r="AO4" s="682">
        <v>3.7639999999999999E-4</v>
      </c>
      <c r="AP4" s="682">
        <v>1.7687000000000001E-4</v>
      </c>
      <c r="AQ4" s="682">
        <v>6.7080000000000001E-5</v>
      </c>
      <c r="AR4" s="682">
        <v>1.9545000000000001E-4</v>
      </c>
      <c r="AS4" s="682">
        <v>3.0929999999999998E-4</v>
      </c>
      <c r="AT4" s="682">
        <v>1.7867E-4</v>
      </c>
      <c r="AU4" s="682">
        <v>2.39734E-3</v>
      </c>
      <c r="AV4" s="682">
        <v>3.4904599999999999E-3</v>
      </c>
      <c r="AW4" s="682">
        <v>2.6271100000000002E-3</v>
      </c>
      <c r="AX4" s="682">
        <v>1.9379999999999999E-4</v>
      </c>
      <c r="AY4" s="682">
        <v>3.2284939999999998E-2</v>
      </c>
      <c r="AZ4" s="682">
        <v>4.8402149999999998E-2</v>
      </c>
      <c r="BA4" s="682">
        <v>2.7234799999999999E-3</v>
      </c>
      <c r="BB4" s="682">
        <v>7.4244100000000002E-3</v>
      </c>
      <c r="BC4" s="683">
        <v>4.2451000000000001E-4</v>
      </c>
      <c r="BE4" s="658" t="s">
        <v>44</v>
      </c>
      <c r="BF4" s="659" t="s">
        <v>339</v>
      </c>
      <c r="BG4" s="681">
        <v>0.12985043504634808</v>
      </c>
      <c r="BH4" s="682">
        <v>0</v>
      </c>
      <c r="BI4" s="682">
        <v>0.22166642693522312</v>
      </c>
      <c r="BJ4" s="682">
        <v>8.7457052340368571E-3</v>
      </c>
      <c r="BK4" s="682">
        <v>6.5735048357947107E-2</v>
      </c>
      <c r="BL4" s="682">
        <v>1.838836857770644E-3</v>
      </c>
      <c r="BM4" s="682">
        <v>0</v>
      </c>
      <c r="BN4" s="682">
        <v>3.5608308605341245E-3</v>
      </c>
      <c r="BO4" s="682">
        <v>0</v>
      </c>
      <c r="BP4" s="682">
        <v>0</v>
      </c>
      <c r="BQ4" s="682">
        <v>0</v>
      </c>
      <c r="BR4" s="682">
        <v>0</v>
      </c>
      <c r="BS4" s="682">
        <v>0</v>
      </c>
      <c r="BT4" s="682">
        <v>0</v>
      </c>
      <c r="BU4" s="682">
        <v>0</v>
      </c>
      <c r="BV4" s="682">
        <v>0</v>
      </c>
      <c r="BW4" s="682">
        <v>0</v>
      </c>
      <c r="BX4" s="682">
        <v>0</v>
      </c>
      <c r="BY4" s="682">
        <v>6.0057535118643664E-6</v>
      </c>
      <c r="BZ4" s="682">
        <v>4.3703053360647738E-3</v>
      </c>
      <c r="CA4" s="682">
        <v>9.9293899094916893E-4</v>
      </c>
      <c r="CB4" s="682">
        <v>0</v>
      </c>
      <c r="CC4" s="682">
        <v>0</v>
      </c>
      <c r="CD4" s="682">
        <v>0</v>
      </c>
      <c r="CE4" s="682">
        <v>1.6369344445697138E-4</v>
      </c>
      <c r="CF4" s="682">
        <v>0</v>
      </c>
      <c r="CG4" s="682">
        <v>4.511444406598439E-6</v>
      </c>
      <c r="CH4" s="682">
        <v>9.0025531240659853E-6</v>
      </c>
      <c r="CI4" s="682">
        <v>0</v>
      </c>
      <c r="CJ4" s="682">
        <v>1.7640694337729132E-5</v>
      </c>
      <c r="CK4" s="682">
        <v>1.4598493966852088E-3</v>
      </c>
      <c r="CL4" s="682">
        <v>2.0171066157217946E-3</v>
      </c>
      <c r="CM4" s="682">
        <v>2.034778844072444E-3</v>
      </c>
      <c r="CN4" s="682">
        <v>7.1828760235598331E-6</v>
      </c>
      <c r="CO4" s="682">
        <v>2.4498416050686377E-2</v>
      </c>
      <c r="CP4" s="682">
        <v>2.9702921363863259E-2</v>
      </c>
      <c r="CQ4" s="682">
        <v>2.2452459915503339E-3</v>
      </c>
      <c r="CR4" s="682">
        <v>0</v>
      </c>
      <c r="CS4" s="683">
        <v>0</v>
      </c>
    </row>
    <row r="5" spans="2:97" ht="20.100000000000001" customHeight="1" thickBot="1">
      <c r="B5" s="463" t="s">
        <v>19</v>
      </c>
      <c r="C5" s="516" t="s">
        <v>0</v>
      </c>
      <c r="D5" s="625">
        <v>3.7608257207260687E-2</v>
      </c>
      <c r="E5" s="626">
        <v>0.56149440959912733</v>
      </c>
      <c r="F5" s="626">
        <v>0.26533951458958277</v>
      </c>
      <c r="G5" s="626">
        <v>-1.4110590823749669E-5</v>
      </c>
      <c r="H5" s="627">
        <v>7.7720207253886009E-2</v>
      </c>
      <c r="I5" s="628">
        <v>7.7174802290700839E-2</v>
      </c>
      <c r="K5" t="s">
        <v>96</v>
      </c>
      <c r="O5" s="463" t="s">
        <v>19</v>
      </c>
      <c r="P5" s="516" t="s">
        <v>0</v>
      </c>
      <c r="Q5" s="684">
        <v>1.2894999999999999E-4</v>
      </c>
      <c r="R5" s="627">
        <v>1.0001580299999999</v>
      </c>
      <c r="S5" s="627">
        <v>1.5603000000000001E-4</v>
      </c>
      <c r="T5" s="627">
        <v>2.1408000000000001E-4</v>
      </c>
      <c r="U5" s="627">
        <v>6.6726000000000003E-4</v>
      </c>
      <c r="V5" s="627">
        <v>4.596E-4</v>
      </c>
      <c r="W5" s="627">
        <v>2.5010599999999998E-3</v>
      </c>
      <c r="X5" s="627">
        <v>2.6144999999999999E-4</v>
      </c>
      <c r="Y5" s="627">
        <v>1.41277E-3</v>
      </c>
      <c r="Z5" s="627">
        <v>4.0829000000000001E-4</v>
      </c>
      <c r="AA5" s="627">
        <v>5.3474000000000002E-4</v>
      </c>
      <c r="AB5" s="627">
        <v>1.5547E-4</v>
      </c>
      <c r="AC5" s="627">
        <v>1.175E-4</v>
      </c>
      <c r="AD5" s="627">
        <v>1.0899E-4</v>
      </c>
      <c r="AE5" s="627">
        <v>1.5461000000000001E-4</v>
      </c>
      <c r="AF5" s="627">
        <v>2.9170999999999998E-4</v>
      </c>
      <c r="AG5" s="627">
        <v>1.0675000000000001E-4</v>
      </c>
      <c r="AH5" s="627">
        <v>8.0710000000000005E-5</v>
      </c>
      <c r="AI5" s="627">
        <v>1.3640000000000001E-4</v>
      </c>
      <c r="AJ5" s="627">
        <v>2.1629E-4</v>
      </c>
      <c r="AK5" s="627">
        <v>1.7488000000000001E-4</v>
      </c>
      <c r="AL5" s="627">
        <v>8.3159900000000005E-3</v>
      </c>
      <c r="AM5" s="627">
        <v>4.9735000000000003E-4</v>
      </c>
      <c r="AN5" s="627">
        <v>4.9930000000000005E-4</v>
      </c>
      <c r="AO5" s="627">
        <v>2.0767999999999999E-4</v>
      </c>
      <c r="AP5" s="627">
        <v>5.6480000000000001E-5</v>
      </c>
      <c r="AQ5" s="627">
        <v>4.6969999999999999E-5</v>
      </c>
      <c r="AR5" s="627">
        <v>9.8590000000000003E-5</v>
      </c>
      <c r="AS5" s="627">
        <v>8.5379999999999999E-5</v>
      </c>
      <c r="AT5" s="627">
        <v>1.0632E-4</v>
      </c>
      <c r="AU5" s="627">
        <v>1.2413999999999999E-4</v>
      </c>
      <c r="AV5" s="627">
        <v>1.3669999999999999E-4</v>
      </c>
      <c r="AW5" s="627">
        <v>5.6990000000000002E-5</v>
      </c>
      <c r="AX5" s="627">
        <v>6.02E-5</v>
      </c>
      <c r="AY5" s="627">
        <v>4.6611999999999999E-4</v>
      </c>
      <c r="AZ5" s="627">
        <v>2.6463000000000002E-4</v>
      </c>
      <c r="BA5" s="627">
        <v>2.2421E-4</v>
      </c>
      <c r="BB5" s="627">
        <v>1.2951999999999999E-4</v>
      </c>
      <c r="BC5" s="628">
        <v>6.067E-5</v>
      </c>
      <c r="BE5" s="463" t="s">
        <v>19</v>
      </c>
      <c r="BF5" s="516" t="s">
        <v>0</v>
      </c>
      <c r="BG5" s="684">
        <v>3.0803935321213963E-5</v>
      </c>
      <c r="BH5" s="627">
        <v>5.4540496318516497E-4</v>
      </c>
      <c r="BI5" s="627">
        <v>1.8462899233360311E-4</v>
      </c>
      <c r="BJ5" s="627">
        <v>1.3386283521484986E-4</v>
      </c>
      <c r="BK5" s="627">
        <v>3.3347700823484041E-3</v>
      </c>
      <c r="BL5" s="627">
        <v>6.0099837413577261E-3</v>
      </c>
      <c r="BM5" s="627">
        <v>6.106580694102029E-2</v>
      </c>
      <c r="BN5" s="627">
        <v>8.18581807019339E-5</v>
      </c>
      <c r="BO5" s="627">
        <v>2.6837370242214532E-2</v>
      </c>
      <c r="BP5" s="627">
        <v>1.7470639619528293E-3</v>
      </c>
      <c r="BQ5" s="627">
        <v>6.2028663771995689E-3</v>
      </c>
      <c r="BR5" s="627">
        <v>9.907987819780307E-5</v>
      </c>
      <c r="BS5" s="627">
        <v>0</v>
      </c>
      <c r="BT5" s="627">
        <v>9.7259802329177754E-6</v>
      </c>
      <c r="BU5" s="627">
        <v>2.6709401709401712E-4</v>
      </c>
      <c r="BV5" s="627">
        <v>5.9624705070655272E-5</v>
      </c>
      <c r="BW5" s="627">
        <v>2.8479480534275053E-5</v>
      </c>
      <c r="BX5" s="627">
        <v>0</v>
      </c>
      <c r="BY5" s="627">
        <v>5.1048904850847112E-5</v>
      </c>
      <c r="BZ5" s="627">
        <v>1.95102916788606E-4</v>
      </c>
      <c r="CA5" s="627">
        <v>2.070677141006211E-3</v>
      </c>
      <c r="CB5" s="627">
        <v>0.19998901698053259</v>
      </c>
      <c r="CC5" s="627">
        <v>0</v>
      </c>
      <c r="CD5" s="627">
        <v>0</v>
      </c>
      <c r="CE5" s="627">
        <v>1.0840625460726583E-6</v>
      </c>
      <c r="CF5" s="627">
        <v>0</v>
      </c>
      <c r="CG5" s="627">
        <v>0</v>
      </c>
      <c r="CH5" s="627">
        <v>1.8005106248131971E-6</v>
      </c>
      <c r="CI5" s="627">
        <v>0</v>
      </c>
      <c r="CJ5" s="627">
        <v>5.8802314459097113E-6</v>
      </c>
      <c r="CK5" s="627">
        <v>3.6377612268428822E-5</v>
      </c>
      <c r="CL5" s="627">
        <v>6.1712177928551404E-6</v>
      </c>
      <c r="CM5" s="627">
        <v>4.3293166895158379E-5</v>
      </c>
      <c r="CN5" s="627">
        <v>3.5914380117799166E-6</v>
      </c>
      <c r="CO5" s="627">
        <v>-2.3465915757362431E-5</v>
      </c>
      <c r="CP5" s="627">
        <v>-3.9537998487671557E-5</v>
      </c>
      <c r="CQ5" s="627">
        <v>4.284820594561706E-5</v>
      </c>
      <c r="CR5" s="627">
        <v>0</v>
      </c>
      <c r="CS5" s="628">
        <v>1.2897757632708714E-4</v>
      </c>
    </row>
    <row r="6" spans="2:97" ht="20.100000000000001" customHeight="1" thickBot="1">
      <c r="B6" s="463" t="s">
        <v>20</v>
      </c>
      <c r="C6" s="516" t="s">
        <v>87</v>
      </c>
      <c r="D6" s="625">
        <v>0.34752415944788617</v>
      </c>
      <c r="E6" s="626">
        <v>0.35641338860753241</v>
      </c>
      <c r="F6" s="626">
        <v>0.1237808582671925</v>
      </c>
      <c r="G6" s="626">
        <v>9.2175970249549793E-2</v>
      </c>
      <c r="H6" s="627">
        <v>4.511602644058918E-2</v>
      </c>
      <c r="I6" s="628">
        <v>4.2524780001674541E-2</v>
      </c>
      <c r="K6" s="40"/>
      <c r="L6" s="692" t="s">
        <v>41</v>
      </c>
      <c r="M6" s="41" t="s">
        <v>40</v>
      </c>
      <c r="O6" s="463" t="s">
        <v>20</v>
      </c>
      <c r="P6" s="516" t="s">
        <v>87</v>
      </c>
      <c r="Q6" s="684">
        <v>4.5596640000000001E-2</v>
      </c>
      <c r="R6" s="627">
        <v>2.2330000000000001E-5</v>
      </c>
      <c r="S6" s="627">
        <v>1.07774908</v>
      </c>
      <c r="T6" s="627">
        <v>1.5191099999999999E-3</v>
      </c>
      <c r="U6" s="627">
        <v>3.9416099999999999E-3</v>
      </c>
      <c r="V6" s="627">
        <v>3.4818000000000002E-3</v>
      </c>
      <c r="W6" s="627">
        <v>7.1929999999999997E-5</v>
      </c>
      <c r="X6" s="627">
        <v>3.6771999999999998E-4</v>
      </c>
      <c r="Y6" s="627">
        <v>2.0683E-4</v>
      </c>
      <c r="Z6" s="627">
        <v>1.823E-5</v>
      </c>
      <c r="AA6" s="627">
        <v>2.974E-5</v>
      </c>
      <c r="AB6" s="627">
        <v>2.8710000000000001E-5</v>
      </c>
      <c r="AC6" s="627">
        <v>2.2249999999999999E-5</v>
      </c>
      <c r="AD6" s="627">
        <v>2.2289999999999998E-5</v>
      </c>
      <c r="AE6" s="627">
        <v>4.9150000000000002E-5</v>
      </c>
      <c r="AF6" s="627">
        <v>4.5300000000000003E-5</v>
      </c>
      <c r="AG6" s="627">
        <v>2.987E-5</v>
      </c>
      <c r="AH6" s="627">
        <v>2.1990000000000001E-5</v>
      </c>
      <c r="AI6" s="627">
        <v>3.8640000000000003E-5</v>
      </c>
      <c r="AJ6" s="627">
        <v>4.9709000000000005E-4</v>
      </c>
      <c r="AK6" s="627">
        <v>1.2554999999999999E-4</v>
      </c>
      <c r="AL6" s="627">
        <v>2.018E-5</v>
      </c>
      <c r="AM6" s="627">
        <v>5.452E-5</v>
      </c>
      <c r="AN6" s="627">
        <v>4.4870000000000002E-5</v>
      </c>
      <c r="AO6" s="627">
        <v>7.9649999999999998E-5</v>
      </c>
      <c r="AP6" s="627">
        <v>2.7440000000000002E-5</v>
      </c>
      <c r="AQ6" s="627">
        <v>1.102E-5</v>
      </c>
      <c r="AR6" s="627">
        <v>3.7540000000000003E-5</v>
      </c>
      <c r="AS6" s="627">
        <v>5.4209999999999998E-5</v>
      </c>
      <c r="AT6" s="627">
        <v>2.7014999999999998E-4</v>
      </c>
      <c r="AU6" s="627">
        <v>2.5508900000000001E-3</v>
      </c>
      <c r="AV6" s="627">
        <v>3.7932999999999999E-3</v>
      </c>
      <c r="AW6" s="627">
        <v>6.9037999999999999E-4</v>
      </c>
      <c r="AX6" s="627">
        <v>3.1989999999999997E-5</v>
      </c>
      <c r="AY6" s="627">
        <v>3.4661740000000003E-2</v>
      </c>
      <c r="AZ6" s="627">
        <v>8.3999210000000005E-2</v>
      </c>
      <c r="BA6" s="627">
        <v>1.27973E-3</v>
      </c>
      <c r="BB6" s="627">
        <v>4.4645999999999998E-4</v>
      </c>
      <c r="BC6" s="628">
        <v>1.4788100000000001E-3</v>
      </c>
      <c r="BE6" s="463" t="s">
        <v>20</v>
      </c>
      <c r="BF6" s="516" t="s">
        <v>87</v>
      </c>
      <c r="BG6" s="684">
        <v>0.10756023354122041</v>
      </c>
      <c r="BH6" s="627">
        <v>0</v>
      </c>
      <c r="BI6" s="627">
        <v>0.18371228791817931</v>
      </c>
      <c r="BJ6" s="627">
        <v>2.6772567042969968E-3</v>
      </c>
      <c r="BK6" s="627">
        <v>2.692013944027283E-3</v>
      </c>
      <c r="BL6" s="627">
        <v>8.1812656807592216E-3</v>
      </c>
      <c r="BM6" s="627">
        <v>0</v>
      </c>
      <c r="BN6" s="627">
        <v>1.3643030116988984E-5</v>
      </c>
      <c r="BO6" s="627">
        <v>3.4602076124567473E-4</v>
      </c>
      <c r="BP6" s="627">
        <v>0</v>
      </c>
      <c r="BQ6" s="627">
        <v>0</v>
      </c>
      <c r="BR6" s="627">
        <v>0</v>
      </c>
      <c r="BS6" s="627">
        <v>0</v>
      </c>
      <c r="BT6" s="627">
        <v>0</v>
      </c>
      <c r="BU6" s="627">
        <v>0</v>
      </c>
      <c r="BV6" s="627">
        <v>0</v>
      </c>
      <c r="BW6" s="627">
        <v>0</v>
      </c>
      <c r="BX6" s="627">
        <v>0</v>
      </c>
      <c r="BY6" s="627">
        <v>0</v>
      </c>
      <c r="BZ6" s="627">
        <v>5.2677787532923615E-4</v>
      </c>
      <c r="CA6" s="627">
        <v>2.8595065280561962E-5</v>
      </c>
      <c r="CB6" s="627">
        <v>0</v>
      </c>
      <c r="CC6" s="627">
        <v>0</v>
      </c>
      <c r="CD6" s="627">
        <v>0</v>
      </c>
      <c r="CE6" s="627">
        <v>1.3659188080515492E-4</v>
      </c>
      <c r="CF6" s="627">
        <v>0</v>
      </c>
      <c r="CG6" s="627">
        <v>0</v>
      </c>
      <c r="CH6" s="627">
        <v>3.2409191246637546E-5</v>
      </c>
      <c r="CI6" s="627">
        <v>0</v>
      </c>
      <c r="CJ6" s="627">
        <v>6.8406692487416303E-4</v>
      </c>
      <c r="CK6" s="627">
        <v>5.4487336636842298E-3</v>
      </c>
      <c r="CL6" s="627">
        <v>7.0678075779028087E-3</v>
      </c>
      <c r="CM6" s="627">
        <v>1.4863987300671043E-3</v>
      </c>
      <c r="CN6" s="627">
        <v>3.5914380117799166E-6</v>
      </c>
      <c r="CO6" s="627">
        <v>8.9358207204036144E-2</v>
      </c>
      <c r="CP6" s="627">
        <v>0.22008332633181277</v>
      </c>
      <c r="CQ6" s="627">
        <v>3.029368160355126E-3</v>
      </c>
      <c r="CR6" s="627">
        <v>0</v>
      </c>
      <c r="CS6" s="628">
        <v>3.8140511856724338E-3</v>
      </c>
    </row>
    <row r="7" spans="2:97" ht="19.5" customHeight="1">
      <c r="B7" s="463" t="s">
        <v>21</v>
      </c>
      <c r="C7" s="516" t="s">
        <v>1</v>
      </c>
      <c r="D7" s="625">
        <v>8.6813442510332295E-2</v>
      </c>
      <c r="E7" s="626">
        <v>0.42372049440007137</v>
      </c>
      <c r="F7" s="626">
        <v>0.30212841907991611</v>
      </c>
      <c r="G7" s="626">
        <v>1.3788177135305123E-2</v>
      </c>
      <c r="H7" s="627">
        <v>0.17875150595689618</v>
      </c>
      <c r="I7" s="628">
        <v>0.1465798045602606</v>
      </c>
      <c r="K7" s="644" t="str">
        <f>IF(ISBLANK(K20),"",K20)</f>
        <v>令和２年（2020年）</v>
      </c>
      <c r="L7" s="693">
        <f t="shared" ref="L7:M15" si="0">IFERROR(L20/L32,"")</f>
        <v>0.53516732899992814</v>
      </c>
      <c r="M7" s="645">
        <f t="shared" si="0"/>
        <v>0.56758391640723727</v>
      </c>
      <c r="O7" s="463" t="s">
        <v>21</v>
      </c>
      <c r="P7" s="516" t="s">
        <v>1</v>
      </c>
      <c r="Q7" s="684">
        <v>3.5091000000000001E-4</v>
      </c>
      <c r="R7" s="627">
        <v>2.3676E-4</v>
      </c>
      <c r="S7" s="627">
        <v>2.1301E-4</v>
      </c>
      <c r="T7" s="627">
        <v>1.0189890800000001</v>
      </c>
      <c r="U7" s="627">
        <v>2.7143000000000002E-4</v>
      </c>
      <c r="V7" s="627">
        <v>2.2939999999999999E-4</v>
      </c>
      <c r="W7" s="627">
        <v>8.7860000000000002E-5</v>
      </c>
      <c r="X7" s="627">
        <v>3.7052E-4</v>
      </c>
      <c r="Y7" s="627">
        <v>2.1651999999999999E-4</v>
      </c>
      <c r="Z7" s="627">
        <v>5.5909999999999998E-5</v>
      </c>
      <c r="AA7" s="627">
        <v>1.9937000000000001E-4</v>
      </c>
      <c r="AB7" s="627">
        <v>1.3354999999999999E-4</v>
      </c>
      <c r="AC7" s="627">
        <v>1.2491999999999999E-4</v>
      </c>
      <c r="AD7" s="627">
        <v>3.9053999999999998E-4</v>
      </c>
      <c r="AE7" s="627">
        <v>2.4840000000000002E-4</v>
      </c>
      <c r="AF7" s="627">
        <v>3.5901999999999999E-4</v>
      </c>
      <c r="AG7" s="627">
        <v>1.7019999999999999E-4</v>
      </c>
      <c r="AH7" s="627">
        <v>9.9989999999999996E-5</v>
      </c>
      <c r="AI7" s="627">
        <v>2.0885000000000001E-4</v>
      </c>
      <c r="AJ7" s="627">
        <v>6.5583999999999998E-4</v>
      </c>
      <c r="AK7" s="627">
        <v>3.7848999999999999E-4</v>
      </c>
      <c r="AL7" s="627">
        <v>5.5899999999999997E-5</v>
      </c>
      <c r="AM7" s="627">
        <v>1.8411E-4</v>
      </c>
      <c r="AN7" s="627">
        <v>2.9033999999999999E-4</v>
      </c>
      <c r="AO7" s="627">
        <v>4.1090000000000001E-4</v>
      </c>
      <c r="AP7" s="627">
        <v>1.7233E-4</v>
      </c>
      <c r="AQ7" s="627">
        <v>2.9289999999999999E-5</v>
      </c>
      <c r="AR7" s="627">
        <v>1.9752999999999999E-4</v>
      </c>
      <c r="AS7" s="627">
        <v>1.1433E-4</v>
      </c>
      <c r="AT7" s="627">
        <v>4.2381E-4</v>
      </c>
      <c r="AU7" s="627">
        <v>9.6780000000000005E-5</v>
      </c>
      <c r="AV7" s="627">
        <v>3.7848999999999999E-4</v>
      </c>
      <c r="AW7" s="627">
        <v>2.1906199999999999E-3</v>
      </c>
      <c r="AX7" s="627">
        <v>2.0574999999999999E-4</v>
      </c>
      <c r="AY7" s="627">
        <v>6.2841000000000004E-4</v>
      </c>
      <c r="AZ7" s="627">
        <v>1.8874000000000001E-4</v>
      </c>
      <c r="BA7" s="627">
        <v>6.4298999999999997E-4</v>
      </c>
      <c r="BB7" s="627">
        <v>1.9267799999999999E-3</v>
      </c>
      <c r="BC7" s="628">
        <v>9.5870000000000002E-5</v>
      </c>
      <c r="BE7" s="463" t="s">
        <v>21</v>
      </c>
      <c r="BF7" s="516" t="s">
        <v>1</v>
      </c>
      <c r="BG7" s="684">
        <v>2.8221143821204483E-3</v>
      </c>
      <c r="BH7" s="627">
        <v>1.9089173711480775E-3</v>
      </c>
      <c r="BI7" s="627">
        <v>9.8755042410997025E-4</v>
      </c>
      <c r="BJ7" s="627">
        <v>0.21395743161840167</v>
      </c>
      <c r="BK7" s="627">
        <v>2.1551235226061113E-3</v>
      </c>
      <c r="BL7" s="627">
        <v>1.7609200417634133E-3</v>
      </c>
      <c r="BM7" s="627">
        <v>5.6893608951261144E-4</v>
      </c>
      <c r="BN7" s="627">
        <v>3.3288993485453117E-3</v>
      </c>
      <c r="BO7" s="627">
        <v>1.7162629757785468E-3</v>
      </c>
      <c r="BP7" s="627">
        <v>3.6397165874017275E-4</v>
      </c>
      <c r="BQ7" s="627">
        <v>1.4690999314420031E-3</v>
      </c>
      <c r="BR7" s="627">
        <v>1.1096946358153943E-3</v>
      </c>
      <c r="BS7" s="627">
        <v>8.9121595276555449E-4</v>
      </c>
      <c r="BT7" s="627">
        <v>3.7483927817665102E-3</v>
      </c>
      <c r="BU7" s="627">
        <v>2.136752136752137E-3</v>
      </c>
      <c r="BV7" s="627">
        <v>3.3758940156671012E-3</v>
      </c>
      <c r="BW7" s="627">
        <v>1.2744567539088086E-3</v>
      </c>
      <c r="BX7" s="627">
        <v>5.9880239520958083E-4</v>
      </c>
      <c r="BY7" s="627">
        <v>1.8677893421898178E-3</v>
      </c>
      <c r="BZ7" s="627">
        <v>6.5554580040971611E-3</v>
      </c>
      <c r="CA7" s="627">
        <v>3.586215600875995E-3</v>
      </c>
      <c r="CB7" s="627">
        <v>1.4121025029516864E-4</v>
      </c>
      <c r="CC7" s="627">
        <v>9.7013373986556723E-4</v>
      </c>
      <c r="CD7" s="627">
        <v>2.6749143191507146E-3</v>
      </c>
      <c r="CE7" s="627">
        <v>4.1931539282090416E-3</v>
      </c>
      <c r="CF7" s="627">
        <v>1.3230599009538028E-3</v>
      </c>
      <c r="CG7" s="627">
        <v>5.4137332879181265E-5</v>
      </c>
      <c r="CH7" s="627">
        <v>1.4548125848490633E-3</v>
      </c>
      <c r="CI7" s="627">
        <v>5.9084701965485709E-4</v>
      </c>
      <c r="CJ7" s="627">
        <v>4.2925689555140889E-3</v>
      </c>
      <c r="CK7" s="627">
        <v>4.9979675986189156E-4</v>
      </c>
      <c r="CL7" s="627">
        <v>3.5590294613937431E-3</v>
      </c>
      <c r="CM7" s="627">
        <v>2.4128725016234937E-2</v>
      </c>
      <c r="CN7" s="627">
        <v>1.7436431547191496E-3</v>
      </c>
      <c r="CO7" s="627">
        <v>5.9603426023700579E-3</v>
      </c>
      <c r="CP7" s="627">
        <v>1.1317752067095982E-3</v>
      </c>
      <c r="CQ7" s="627">
        <v>6.5771996126522186E-3</v>
      </c>
      <c r="CR7" s="627">
        <v>2.0218798327510168E-2</v>
      </c>
      <c r="CS7" s="628">
        <v>2.0267904851399408E-4</v>
      </c>
    </row>
    <row r="8" spans="2:97" ht="20.100000000000001" customHeight="1">
      <c r="B8" s="468" t="s">
        <v>22</v>
      </c>
      <c r="C8" s="541" t="s">
        <v>2</v>
      </c>
      <c r="D8" s="629">
        <v>0.23375898095566783</v>
      </c>
      <c r="E8" s="630">
        <v>0.38706774649697906</v>
      </c>
      <c r="F8" s="630">
        <v>0.13729271114539143</v>
      </c>
      <c r="G8" s="630">
        <v>1.3602077078969255E-3</v>
      </c>
      <c r="H8" s="631">
        <v>4.4486286608742993E-2</v>
      </c>
      <c r="I8" s="632">
        <v>3.5805297822947148E-2</v>
      </c>
      <c r="K8" s="646" t="str">
        <f t="shared" ref="K8:K15" si="1">IF(ISBLANK(K21),"",K21)</f>
        <v>令和３年（2021年）</v>
      </c>
      <c r="L8" s="694">
        <f t="shared" si="0"/>
        <v>0.51510149141910211</v>
      </c>
      <c r="M8" s="647">
        <f t="shared" si="0"/>
        <v>0.55742170177227612</v>
      </c>
      <c r="O8" s="468" t="s">
        <v>22</v>
      </c>
      <c r="P8" s="541" t="s">
        <v>2</v>
      </c>
      <c r="Q8" s="685">
        <v>9.2941099999999995E-3</v>
      </c>
      <c r="R8" s="631">
        <v>8.8391000000000001E-4</v>
      </c>
      <c r="S8" s="631">
        <v>6.1367799999999997E-3</v>
      </c>
      <c r="T8" s="631">
        <v>2.1257799999999999E-3</v>
      </c>
      <c r="U8" s="631">
        <v>1.0644252999999999</v>
      </c>
      <c r="V8" s="631">
        <v>8.3085599999999996E-3</v>
      </c>
      <c r="W8" s="631">
        <v>6.8497999999999996E-4</v>
      </c>
      <c r="X8" s="631">
        <v>2.5834199999999999E-3</v>
      </c>
      <c r="Y8" s="631">
        <v>1.9712800000000002E-3</v>
      </c>
      <c r="Z8" s="631">
        <v>4.0479999999999997E-4</v>
      </c>
      <c r="AA8" s="631">
        <v>1.7738599999999999E-3</v>
      </c>
      <c r="AB8" s="631">
        <v>1.3351400000000001E-3</v>
      </c>
      <c r="AC8" s="631">
        <v>6.1326000000000002E-4</v>
      </c>
      <c r="AD8" s="631">
        <v>6.6211999999999998E-4</v>
      </c>
      <c r="AE8" s="631">
        <v>3.0444500000000002E-3</v>
      </c>
      <c r="AF8" s="631">
        <v>1.30507E-3</v>
      </c>
      <c r="AG8" s="631">
        <v>1.1116500000000001E-3</v>
      </c>
      <c r="AH8" s="631">
        <v>8.8951000000000004E-4</v>
      </c>
      <c r="AI8" s="631">
        <v>1.2031500000000001E-3</v>
      </c>
      <c r="AJ8" s="631">
        <v>1.827898E-2</v>
      </c>
      <c r="AK8" s="631">
        <v>1.067714E-2</v>
      </c>
      <c r="AL8" s="631">
        <v>1.7559100000000001E-3</v>
      </c>
      <c r="AM8" s="631">
        <v>2.5553500000000001E-3</v>
      </c>
      <c r="AN8" s="631">
        <v>1.9959600000000002E-3</v>
      </c>
      <c r="AO8" s="631">
        <v>2.45583E-3</v>
      </c>
      <c r="AP8" s="631">
        <v>2.0368399999999998E-3</v>
      </c>
      <c r="AQ8" s="631">
        <v>5.5694000000000002E-4</v>
      </c>
      <c r="AR8" s="631">
        <v>2.0043499999999998E-3</v>
      </c>
      <c r="AS8" s="631">
        <v>3.4987500000000001E-3</v>
      </c>
      <c r="AT8" s="631">
        <v>1.0590899999999999E-3</v>
      </c>
      <c r="AU8" s="631">
        <v>2.8193300000000001E-3</v>
      </c>
      <c r="AV8" s="631">
        <v>2.6333400000000001E-3</v>
      </c>
      <c r="AW8" s="631">
        <v>5.7309500000000003E-3</v>
      </c>
      <c r="AX8" s="631">
        <v>1.83552E-3</v>
      </c>
      <c r="AY8" s="631">
        <v>2.34943E-3</v>
      </c>
      <c r="AZ8" s="631">
        <v>2.8083499999999998E-3</v>
      </c>
      <c r="BA8" s="631">
        <v>1.92355E-3</v>
      </c>
      <c r="BB8" s="631">
        <v>0.10876891</v>
      </c>
      <c r="BC8" s="632">
        <v>7.8896000000000001E-4</v>
      </c>
      <c r="BE8" s="468" t="s">
        <v>22</v>
      </c>
      <c r="BF8" s="541" t="s">
        <v>2</v>
      </c>
      <c r="BG8" s="685">
        <v>2.9901143062953765E-2</v>
      </c>
      <c r="BH8" s="631">
        <v>5.4540496318516497E-4</v>
      </c>
      <c r="BI8" s="631">
        <v>1.4044684509842227E-2</v>
      </c>
      <c r="BJ8" s="631">
        <v>4.6851992325197449E-3</v>
      </c>
      <c r="BK8" s="631">
        <v>0.25420627178754263</v>
      </c>
      <c r="BL8" s="631">
        <v>2.8288998665025218E-2</v>
      </c>
      <c r="BM8" s="631">
        <v>7.5858145268348188E-4</v>
      </c>
      <c r="BN8" s="631">
        <v>6.3917596098093388E-3</v>
      </c>
      <c r="BO8" s="631">
        <v>4.7474048442906576E-3</v>
      </c>
      <c r="BP8" s="631">
        <v>3.8823643598951763E-4</v>
      </c>
      <c r="BQ8" s="631">
        <v>3.9502464823218311E-3</v>
      </c>
      <c r="BR8" s="631">
        <v>3.5470596394813498E-3</v>
      </c>
      <c r="BS8" s="631">
        <v>7.7981395866986015E-4</v>
      </c>
      <c r="BT8" s="631">
        <v>8.4616028026384641E-4</v>
      </c>
      <c r="BU8" s="631">
        <v>9.6153846153846159E-3</v>
      </c>
      <c r="BV8" s="631">
        <v>2.873342930071578E-3</v>
      </c>
      <c r="BW8" s="631">
        <v>2.3353174038105544E-3</v>
      </c>
      <c r="BX8" s="631">
        <v>1.710863986313088E-3</v>
      </c>
      <c r="BY8" s="631">
        <v>3.1770436077762495E-3</v>
      </c>
      <c r="BZ8" s="631">
        <v>6.9905375085357532E-2</v>
      </c>
      <c r="CA8" s="631">
        <v>4.0487654327074303E-2</v>
      </c>
      <c r="CB8" s="631">
        <v>4.4285103495345949E-3</v>
      </c>
      <c r="CC8" s="631">
        <v>4.5561638140115034E-3</v>
      </c>
      <c r="CD8" s="631">
        <v>4.5139179135668308E-3</v>
      </c>
      <c r="CE8" s="631">
        <v>7.1775781175470697E-3</v>
      </c>
      <c r="CF8" s="631">
        <v>4.4357499450113644E-3</v>
      </c>
      <c r="CG8" s="631">
        <v>6.1017285599243879E-4</v>
      </c>
      <c r="CH8" s="631">
        <v>4.5210821789059379E-3</v>
      </c>
      <c r="CI8" s="631">
        <v>9.5197467938581328E-3</v>
      </c>
      <c r="CJ8" s="631">
        <v>1.2034873692628543E-3</v>
      </c>
      <c r="CK8" s="631">
        <v>7.43210434997161E-3</v>
      </c>
      <c r="CL8" s="631">
        <v>6.1315456784724999E-3</v>
      </c>
      <c r="CM8" s="631">
        <v>1.8644923876181541E-2</v>
      </c>
      <c r="CN8" s="631">
        <v>4.7766125556672895E-3</v>
      </c>
      <c r="CO8" s="631">
        <v>3.7780124369353515E-3</v>
      </c>
      <c r="CP8" s="631">
        <v>5.9603532720164873E-3</v>
      </c>
      <c r="CQ8" s="631">
        <v>4.4776375213169822E-3</v>
      </c>
      <c r="CR8" s="631">
        <v>0.433300876338851</v>
      </c>
      <c r="CS8" s="632">
        <v>6.2646251358870894E-4</v>
      </c>
    </row>
    <row r="9" spans="2:97" ht="20.100000000000001" customHeight="1">
      <c r="B9" s="473" t="s">
        <v>23</v>
      </c>
      <c r="C9" s="566" t="s">
        <v>3</v>
      </c>
      <c r="D9" s="633">
        <v>0.34434213675027736</v>
      </c>
      <c r="E9" s="634">
        <v>0.387241381101536</v>
      </c>
      <c r="F9" s="634">
        <v>0.11834525460618243</v>
      </c>
      <c r="G9" s="634">
        <v>1.3771404168854253E-2</v>
      </c>
      <c r="H9" s="635">
        <v>2.2658210094902681E-2</v>
      </c>
      <c r="I9" s="636">
        <v>2.2647821186101719E-2</v>
      </c>
      <c r="K9" s="648" t="str">
        <f t="shared" si="1"/>
        <v>令和４年（2022年）</v>
      </c>
      <c r="L9" s="694">
        <f t="shared" si="0"/>
        <v>0.52065488066092258</v>
      </c>
      <c r="M9" s="647">
        <f t="shared" si="0"/>
        <v>0.53412627708601101</v>
      </c>
      <c r="O9" s="473" t="s">
        <v>23</v>
      </c>
      <c r="P9" s="566" t="s">
        <v>3</v>
      </c>
      <c r="Q9" s="686">
        <v>1.8757429999999999E-2</v>
      </c>
      <c r="R9" s="635">
        <v>1.54816E-3</v>
      </c>
      <c r="S9" s="635">
        <v>8.2547599999999999E-3</v>
      </c>
      <c r="T9" s="635">
        <v>3.8324039999999997E-2</v>
      </c>
      <c r="U9" s="635">
        <v>1.5987700000000001E-2</v>
      </c>
      <c r="V9" s="635">
        <v>1.09558259</v>
      </c>
      <c r="W9" s="635">
        <v>1.398922E-2</v>
      </c>
      <c r="X9" s="635">
        <v>5.9758770000000003E-2</v>
      </c>
      <c r="Y9" s="635">
        <v>1.3536339999999999E-2</v>
      </c>
      <c r="Z9" s="635">
        <v>1.6463199999999999E-3</v>
      </c>
      <c r="AA9" s="635">
        <v>2.4630899999999998E-3</v>
      </c>
      <c r="AB9" s="635">
        <v>4.1015899999999996E-3</v>
      </c>
      <c r="AC9" s="635">
        <v>1.56818E-3</v>
      </c>
      <c r="AD9" s="635">
        <v>2.38265E-3</v>
      </c>
      <c r="AE9" s="635">
        <v>7.5188900000000003E-3</v>
      </c>
      <c r="AF9" s="635">
        <v>8.7768199999999994E-3</v>
      </c>
      <c r="AG9" s="635">
        <v>4.22187E-3</v>
      </c>
      <c r="AH9" s="635">
        <v>2.0666500000000002E-3</v>
      </c>
      <c r="AI9" s="635">
        <v>7.5450500000000002E-3</v>
      </c>
      <c r="AJ9" s="635">
        <v>1.3323990000000001E-2</v>
      </c>
      <c r="AK9" s="635">
        <v>2.9829000000000001E-3</v>
      </c>
      <c r="AL9" s="635">
        <v>7.6126999999999998E-4</v>
      </c>
      <c r="AM9" s="635">
        <v>5.6401999999999997E-3</v>
      </c>
      <c r="AN9" s="635">
        <v>6.82491E-3</v>
      </c>
      <c r="AO9" s="635">
        <v>4.8490000000000002E-4</v>
      </c>
      <c r="AP9" s="635">
        <v>4.8058999999999998E-4</v>
      </c>
      <c r="AQ9" s="635">
        <v>1.8150999999999999E-4</v>
      </c>
      <c r="AR9" s="635">
        <v>9.2767999999999995E-4</v>
      </c>
      <c r="AS9" s="635">
        <v>9.4457999999999999E-4</v>
      </c>
      <c r="AT9" s="635">
        <v>8.8984999999999997E-4</v>
      </c>
      <c r="AU9" s="635">
        <v>4.05771E-3</v>
      </c>
      <c r="AV9" s="635">
        <v>5.6774659999999998E-2</v>
      </c>
      <c r="AW9" s="635">
        <v>1.61207E-3</v>
      </c>
      <c r="AX9" s="635">
        <v>2.4439800000000001E-3</v>
      </c>
      <c r="AY9" s="635">
        <v>3.1450100000000002E-3</v>
      </c>
      <c r="AZ9" s="635">
        <v>2.6695600000000001E-3</v>
      </c>
      <c r="BA9" s="635">
        <v>5.8253300000000001E-3</v>
      </c>
      <c r="BB9" s="635">
        <v>6.8030199999999999E-3</v>
      </c>
      <c r="BC9" s="636">
        <v>1.84063E-3</v>
      </c>
      <c r="BE9" s="473" t="s">
        <v>23</v>
      </c>
      <c r="BF9" s="566" t="s">
        <v>3</v>
      </c>
      <c r="BG9" s="686">
        <v>4.1736962826758671E-2</v>
      </c>
      <c r="BH9" s="635">
        <v>2.9997272975184073E-3</v>
      </c>
      <c r="BI9" s="635">
        <v>9.1326945742691585E-3</v>
      </c>
      <c r="BJ9" s="635">
        <v>9.8210700102628168E-2</v>
      </c>
      <c r="BK9" s="635">
        <v>3.5752364964497178E-2</v>
      </c>
      <c r="BL9" s="635">
        <v>0.24882994914629142</v>
      </c>
      <c r="BM9" s="635">
        <v>3.5558505594538214E-2</v>
      </c>
      <c r="BN9" s="635">
        <v>0.14522323408028923</v>
      </c>
      <c r="BO9" s="635">
        <v>3.2429065743944635E-2</v>
      </c>
      <c r="BP9" s="635">
        <v>3.5426574784043481E-3</v>
      </c>
      <c r="BQ9" s="635">
        <v>4.342006464039698E-3</v>
      </c>
      <c r="BR9" s="635">
        <v>9.6173535104000854E-3</v>
      </c>
      <c r="BS9" s="635">
        <v>2.5622458642009694E-3</v>
      </c>
      <c r="BT9" s="635">
        <v>3.7756255264186802E-3</v>
      </c>
      <c r="BU9" s="635">
        <v>1.4155982905982906E-2</v>
      </c>
      <c r="BV9" s="635">
        <v>1.9820955528487831E-2</v>
      </c>
      <c r="BW9" s="635">
        <v>8.1166519522683899E-3</v>
      </c>
      <c r="BX9" s="635">
        <v>2.5662959794696323E-3</v>
      </c>
      <c r="BY9" s="635">
        <v>1.6278594893908364E-2</v>
      </c>
      <c r="BZ9" s="635">
        <v>3.1079894644424934E-2</v>
      </c>
      <c r="CA9" s="635">
        <v>4.3878634654655425E-3</v>
      </c>
      <c r="CB9" s="635">
        <v>7.7665637662342757E-4</v>
      </c>
      <c r="CC9" s="635">
        <v>9.4588039636892794E-3</v>
      </c>
      <c r="CD9" s="635">
        <v>1.5752273212776433E-2</v>
      </c>
      <c r="CE9" s="635">
        <v>9.7565629146539237E-6</v>
      </c>
      <c r="CF9" s="635">
        <v>2.3328512107497783E-5</v>
      </c>
      <c r="CG9" s="635">
        <v>3.1580110846189072E-5</v>
      </c>
      <c r="CH9" s="635">
        <v>4.9153940057400283E-4</v>
      </c>
      <c r="CI9" s="635">
        <v>6.840096202643366E-4</v>
      </c>
      <c r="CJ9" s="635">
        <v>8.7811456258918351E-4</v>
      </c>
      <c r="CK9" s="635">
        <v>9.1639950210120249E-3</v>
      </c>
      <c r="CL9" s="635">
        <v>0.14730520551036852</v>
      </c>
      <c r="CM9" s="635">
        <v>2.3089689010751136E-3</v>
      </c>
      <c r="CN9" s="635">
        <v>4.2863812670593309E-3</v>
      </c>
      <c r="CO9" s="635">
        <v>4.2707966678399625E-3</v>
      </c>
      <c r="CP9" s="635">
        <v>2.8813316397890646E-3</v>
      </c>
      <c r="CQ9" s="635">
        <v>1.3715710723192019E-2</v>
      </c>
      <c r="CR9" s="635">
        <v>9.3934360501746958E-3</v>
      </c>
      <c r="CS9" s="636">
        <v>3.6113721371584398E-3</v>
      </c>
    </row>
    <row r="10" spans="2:97" ht="20.100000000000001" customHeight="1">
      <c r="B10" s="463" t="s">
        <v>24</v>
      </c>
      <c r="C10" s="516" t="s">
        <v>4</v>
      </c>
      <c r="D10" s="625">
        <v>5.2942308276539563E-2</v>
      </c>
      <c r="E10" s="626">
        <v>0.46956191921107526</v>
      </c>
      <c r="F10" s="626">
        <v>4.5609709842594347E-2</v>
      </c>
      <c r="G10" s="626">
        <v>2.1554859314747113E-2</v>
      </c>
      <c r="H10" s="627">
        <v>1.7637018774890954E-2</v>
      </c>
      <c r="I10" s="628">
        <v>1.7637018774890954E-2</v>
      </c>
      <c r="K10" s="649" t="str">
        <f t="shared" si="1"/>
        <v>令和５年（2023年）</v>
      </c>
      <c r="L10" s="694">
        <f t="shared" si="0"/>
        <v>0.54715948066986786</v>
      </c>
      <c r="M10" s="647">
        <f t="shared" si="0"/>
        <v>0.5960677179768451</v>
      </c>
      <c r="O10" s="463" t="s">
        <v>24</v>
      </c>
      <c r="P10" s="516" t="s">
        <v>4</v>
      </c>
      <c r="Q10" s="684">
        <v>1.1782100000000001E-3</v>
      </c>
      <c r="R10" s="627">
        <v>2.5986400000000002E-3</v>
      </c>
      <c r="S10" s="627">
        <v>7.1650000000000001E-4</v>
      </c>
      <c r="T10" s="627">
        <v>5.3551E-4</v>
      </c>
      <c r="U10" s="627">
        <v>7.3762999999999997E-4</v>
      </c>
      <c r="V10" s="627">
        <v>7.6197000000000005E-4</v>
      </c>
      <c r="W10" s="627">
        <v>1.01277123</v>
      </c>
      <c r="X10" s="627">
        <v>3.5934999999999998E-4</v>
      </c>
      <c r="Y10" s="627">
        <v>1.60951E-3</v>
      </c>
      <c r="Z10" s="627">
        <v>1.03352E-3</v>
      </c>
      <c r="AA10" s="627">
        <v>6.6764999999999999E-4</v>
      </c>
      <c r="AB10" s="627">
        <v>5.2094000000000001E-4</v>
      </c>
      <c r="AC10" s="627">
        <v>3.0823999999999999E-4</v>
      </c>
      <c r="AD10" s="627">
        <v>2.2289E-4</v>
      </c>
      <c r="AE10" s="627">
        <v>3.6509999999999998E-4</v>
      </c>
      <c r="AF10" s="627">
        <v>3.5017000000000002E-4</v>
      </c>
      <c r="AG10" s="627">
        <v>2.5856000000000002E-4</v>
      </c>
      <c r="AH10" s="627">
        <v>1.6681000000000001E-4</v>
      </c>
      <c r="AI10" s="627">
        <v>3.4755000000000002E-4</v>
      </c>
      <c r="AJ10" s="627">
        <v>1.2394000000000001E-3</v>
      </c>
      <c r="AK10" s="627">
        <v>1.0868900000000001E-3</v>
      </c>
      <c r="AL10" s="627">
        <v>2.3400999999999999E-3</v>
      </c>
      <c r="AM10" s="627">
        <v>1.3452900000000001E-3</v>
      </c>
      <c r="AN10" s="627">
        <v>1.31079E-3</v>
      </c>
      <c r="AO10" s="627">
        <v>5.4735999999999999E-4</v>
      </c>
      <c r="AP10" s="627">
        <v>3.5715999999999998E-4</v>
      </c>
      <c r="AQ10" s="627">
        <v>1.111E-4</v>
      </c>
      <c r="AR10" s="627">
        <v>7.0660000000000002E-3</v>
      </c>
      <c r="AS10" s="627">
        <v>3.3123000000000001E-4</v>
      </c>
      <c r="AT10" s="627">
        <v>7.5303999999999996E-4</v>
      </c>
      <c r="AU10" s="627">
        <v>4.8542000000000002E-4</v>
      </c>
      <c r="AV10" s="627">
        <v>3.6385999999999998E-4</v>
      </c>
      <c r="AW10" s="627">
        <v>5.4869999999999995E-4</v>
      </c>
      <c r="AX10" s="627">
        <v>3.1482999999999999E-4</v>
      </c>
      <c r="AY10" s="627">
        <v>1.0619799999999999E-3</v>
      </c>
      <c r="AZ10" s="627">
        <v>5.7886999999999999E-4</v>
      </c>
      <c r="BA10" s="627">
        <v>7.4717000000000002E-4</v>
      </c>
      <c r="BB10" s="627">
        <v>5.8615000000000002E-4</v>
      </c>
      <c r="BC10" s="628">
        <v>9.3179000000000005E-4</v>
      </c>
      <c r="BE10" s="463" t="s">
        <v>24</v>
      </c>
      <c r="BF10" s="516" t="s">
        <v>4</v>
      </c>
      <c r="BG10" s="684">
        <v>8.0256099179193598E-3</v>
      </c>
      <c r="BH10" s="627">
        <v>1.5544041450777202E-2</v>
      </c>
      <c r="BI10" s="627">
        <v>2.2756596729490617E-3</v>
      </c>
      <c r="BJ10" s="627">
        <v>3.2573289902280132E-3</v>
      </c>
      <c r="BK10" s="627">
        <v>3.3650174300341039E-3</v>
      </c>
      <c r="BL10" s="627">
        <v>7.4124864294878787E-3</v>
      </c>
      <c r="BM10" s="627">
        <v>0.22833301725772806</v>
      </c>
      <c r="BN10" s="627">
        <v>1.2551587707629866E-3</v>
      </c>
      <c r="BO10" s="627">
        <v>1.4034602076124567E-2</v>
      </c>
      <c r="BP10" s="627">
        <v>1.3030185382898185E-2</v>
      </c>
      <c r="BQ10" s="627">
        <v>3.7217198263197414E-3</v>
      </c>
      <c r="BR10" s="627">
        <v>3.8575099245011326E-3</v>
      </c>
      <c r="BS10" s="627">
        <v>8.3551495571770732E-4</v>
      </c>
      <c r="BT10" s="627">
        <v>3.9098440536329456E-4</v>
      </c>
      <c r="BU10" s="627">
        <v>1.6025641025641025E-3</v>
      </c>
      <c r="BV10" s="627">
        <v>1.2379224481336047E-3</v>
      </c>
      <c r="BW10" s="627">
        <v>5.838293509526386E-4</v>
      </c>
      <c r="BX10" s="627">
        <v>2.5662959794696324E-4</v>
      </c>
      <c r="BY10" s="627">
        <v>2.1350453734677822E-3</v>
      </c>
      <c r="BZ10" s="627">
        <v>2.2241732513901082E-3</v>
      </c>
      <c r="CA10" s="627">
        <v>1.2057257181059024E-2</v>
      </c>
      <c r="CB10" s="627">
        <v>3.4396463467731495E-2</v>
      </c>
      <c r="CC10" s="627">
        <v>1.5106368235049546E-2</v>
      </c>
      <c r="CD10" s="627">
        <v>1.1182627917560627E-2</v>
      </c>
      <c r="CE10" s="627">
        <v>1.4147016226248189E-3</v>
      </c>
      <c r="CF10" s="627">
        <v>3.7658883830674994E-4</v>
      </c>
      <c r="CG10" s="627">
        <v>4.3309866303345012E-4</v>
      </c>
      <c r="CH10" s="627">
        <v>0.11897594157703124</v>
      </c>
      <c r="CI10" s="627">
        <v>7.6981727872043617E-4</v>
      </c>
      <c r="CJ10" s="627">
        <v>7.5952989509667102E-3</v>
      </c>
      <c r="CK10" s="627">
        <v>3.0209234535956107E-3</v>
      </c>
      <c r="CL10" s="627">
        <v>1.9809609115065E-3</v>
      </c>
      <c r="CM10" s="627">
        <v>3.2325564615051589E-3</v>
      </c>
      <c r="CN10" s="627">
        <v>2.0507111047263324E-3</v>
      </c>
      <c r="CO10" s="627">
        <v>2.1119324181626186E-3</v>
      </c>
      <c r="CP10" s="627">
        <v>2.7478908948931732E-3</v>
      </c>
      <c r="CQ10" s="627">
        <v>5.3003230754728303E-3</v>
      </c>
      <c r="CR10" s="627">
        <v>0</v>
      </c>
      <c r="CS10" s="628">
        <v>8.586221509774658E-3</v>
      </c>
    </row>
    <row r="11" spans="2:97" ht="20.100000000000001" customHeight="1">
      <c r="B11" s="463" t="s">
        <v>25</v>
      </c>
      <c r="C11" s="516" t="s">
        <v>340</v>
      </c>
      <c r="D11" s="625">
        <v>0.41246855809901217</v>
      </c>
      <c r="E11" s="626">
        <v>0.45612742590129268</v>
      </c>
      <c r="F11" s="626">
        <v>0.25274395443227943</v>
      </c>
      <c r="G11" s="626">
        <v>2.639745434292037E-3</v>
      </c>
      <c r="H11" s="627">
        <v>4.9380947508441624E-2</v>
      </c>
      <c r="I11" s="628">
        <v>4.8678331457416693E-2</v>
      </c>
      <c r="K11" s="649" t="str">
        <f t="shared" si="1"/>
        <v/>
      </c>
      <c r="L11" s="694" t="str">
        <f t="shared" si="0"/>
        <v/>
      </c>
      <c r="M11" s="647" t="str">
        <f t="shared" si="0"/>
        <v/>
      </c>
      <c r="O11" s="463" t="s">
        <v>25</v>
      </c>
      <c r="P11" s="516" t="s">
        <v>340</v>
      </c>
      <c r="Q11" s="684">
        <v>6.45365E-3</v>
      </c>
      <c r="R11" s="627">
        <v>2.4447100000000001E-3</v>
      </c>
      <c r="S11" s="627">
        <v>9.3262299999999996E-3</v>
      </c>
      <c r="T11" s="627">
        <v>5.1204700000000002E-3</v>
      </c>
      <c r="U11" s="627">
        <v>5.68382E-3</v>
      </c>
      <c r="V11" s="627">
        <v>2.413301E-2</v>
      </c>
      <c r="W11" s="627">
        <v>1.2539300000000001E-3</v>
      </c>
      <c r="X11" s="627">
        <v>1.08700777</v>
      </c>
      <c r="Y11" s="627">
        <v>2.7738900000000002E-3</v>
      </c>
      <c r="Z11" s="627">
        <v>8.4727999999999995E-4</v>
      </c>
      <c r="AA11" s="627">
        <v>2.70929E-3</v>
      </c>
      <c r="AB11" s="627">
        <v>2.7170499999999999E-3</v>
      </c>
      <c r="AC11" s="627">
        <v>5.0381000000000002E-3</v>
      </c>
      <c r="AD11" s="627">
        <v>1.123707E-2</v>
      </c>
      <c r="AE11" s="627">
        <v>3.09392E-2</v>
      </c>
      <c r="AF11" s="627">
        <v>1.0747929999999999E-2</v>
      </c>
      <c r="AG11" s="627">
        <v>1.0245290000000001E-2</v>
      </c>
      <c r="AH11" s="627">
        <v>1.086759E-2</v>
      </c>
      <c r="AI11" s="627">
        <v>1.8340229999999999E-2</v>
      </c>
      <c r="AJ11" s="627">
        <v>1.7558609999999999E-2</v>
      </c>
      <c r="AK11" s="627">
        <v>7.1998699999999997E-3</v>
      </c>
      <c r="AL11" s="627">
        <v>1.0332900000000001E-3</v>
      </c>
      <c r="AM11" s="627">
        <v>2.258319E-2</v>
      </c>
      <c r="AN11" s="627">
        <v>1.0766670000000001E-2</v>
      </c>
      <c r="AO11" s="627">
        <v>3.5845E-3</v>
      </c>
      <c r="AP11" s="627">
        <v>2.4190100000000001E-3</v>
      </c>
      <c r="AQ11" s="627">
        <v>8.4126000000000003E-4</v>
      </c>
      <c r="AR11" s="627">
        <v>3.6277000000000002E-3</v>
      </c>
      <c r="AS11" s="627">
        <v>2.3377599999999999E-3</v>
      </c>
      <c r="AT11" s="627">
        <v>1.96803E-3</v>
      </c>
      <c r="AU11" s="627">
        <v>3.0765699999999998E-3</v>
      </c>
      <c r="AV11" s="627">
        <v>3.1536400000000001E-3</v>
      </c>
      <c r="AW11" s="627">
        <v>4.6505299999999999E-3</v>
      </c>
      <c r="AX11" s="627">
        <v>8.4028000000000002E-3</v>
      </c>
      <c r="AY11" s="627">
        <v>2.9379300000000001E-3</v>
      </c>
      <c r="AZ11" s="627">
        <v>2.4200200000000002E-3</v>
      </c>
      <c r="BA11" s="627">
        <v>3.4636200000000002E-3</v>
      </c>
      <c r="BB11" s="627">
        <v>2.2566059999999999E-2</v>
      </c>
      <c r="BC11" s="628">
        <v>1.8822800000000001E-3</v>
      </c>
      <c r="BE11" s="463" t="s">
        <v>25</v>
      </c>
      <c r="BF11" s="516" t="s">
        <v>340</v>
      </c>
      <c r="BG11" s="684">
        <v>9.7079786931548919E-3</v>
      </c>
      <c r="BH11" s="627">
        <v>2.7270248159258249E-3</v>
      </c>
      <c r="BI11" s="627">
        <v>1.5060143967677046E-2</v>
      </c>
      <c r="BJ11" s="627">
        <v>7.6301816072464413E-3</v>
      </c>
      <c r="BK11" s="627">
        <v>9.0061477734171193E-3</v>
      </c>
      <c r="BL11" s="627">
        <v>4.7030590141964437E-2</v>
      </c>
      <c r="BM11" s="627">
        <v>7.5858145268348188E-4</v>
      </c>
      <c r="BN11" s="627">
        <v>0.19001330195436406</v>
      </c>
      <c r="BO11" s="627">
        <v>3.1141868512110727E-3</v>
      </c>
      <c r="BP11" s="627">
        <v>8.7353198097641466E-4</v>
      </c>
      <c r="BQ11" s="627">
        <v>3.591133165747119E-3</v>
      </c>
      <c r="BR11" s="627">
        <v>4.5708850475253146E-3</v>
      </c>
      <c r="BS11" s="627">
        <v>9.3577675040383227E-3</v>
      </c>
      <c r="BT11" s="627">
        <v>2.2212193655937615E-2</v>
      </c>
      <c r="BU11" s="627">
        <v>6.6773504273504272E-2</v>
      </c>
      <c r="BV11" s="627">
        <v>2.09736998265205E-2</v>
      </c>
      <c r="BW11" s="627">
        <v>2.0142112607866032E-2</v>
      </c>
      <c r="BX11" s="627">
        <v>2.2070145423438835E-2</v>
      </c>
      <c r="BY11" s="627">
        <v>3.8205600965725166E-2</v>
      </c>
      <c r="BZ11" s="627">
        <v>3.5879426397424641E-2</v>
      </c>
      <c r="CA11" s="627">
        <v>1.3313467979936124E-2</v>
      </c>
      <c r="CB11" s="627">
        <v>0</v>
      </c>
      <c r="CC11" s="627">
        <v>4.3222922874367679E-2</v>
      </c>
      <c r="CD11" s="627">
        <v>2.1362162965439736E-2</v>
      </c>
      <c r="CE11" s="627">
        <v>5.9254858768331498E-3</v>
      </c>
      <c r="CF11" s="627">
        <v>2.7427664949243825E-3</v>
      </c>
      <c r="CG11" s="627">
        <v>7.6920127132503379E-4</v>
      </c>
      <c r="CH11" s="627">
        <v>4.3248265208012992E-3</v>
      </c>
      <c r="CI11" s="627">
        <v>1.806864122347011E-3</v>
      </c>
      <c r="CJ11" s="627">
        <v>1.6366644191115362E-3</v>
      </c>
      <c r="CK11" s="627">
        <v>3.9335270309383682E-3</v>
      </c>
      <c r="CL11" s="627">
        <v>2.3635764146635188E-3</v>
      </c>
      <c r="CM11" s="627">
        <v>7.850494263655387E-3</v>
      </c>
      <c r="CN11" s="627">
        <v>1.5926231863238039E-2</v>
      </c>
      <c r="CO11" s="627">
        <v>1.3610231139270211E-3</v>
      </c>
      <c r="CP11" s="627">
        <v>8.5995146710685642E-4</v>
      </c>
      <c r="CQ11" s="627">
        <v>5.0432338397991272E-3</v>
      </c>
      <c r="CR11" s="627">
        <v>4.610802451457701E-2</v>
      </c>
      <c r="CS11" s="628">
        <v>2.0083651170932138E-3</v>
      </c>
    </row>
    <row r="12" spans="2:97" ht="20.100000000000001" customHeight="1">
      <c r="B12" s="463" t="s">
        <v>26</v>
      </c>
      <c r="C12" s="516" t="s">
        <v>5</v>
      </c>
      <c r="D12" s="625">
        <v>0.59249884391656726</v>
      </c>
      <c r="E12" s="626">
        <v>0.50521799307958482</v>
      </c>
      <c r="F12" s="626">
        <v>0.23685813148788928</v>
      </c>
      <c r="G12" s="626">
        <v>3.5942070966154817E-4</v>
      </c>
      <c r="H12" s="627">
        <v>5.7882352941176468E-2</v>
      </c>
      <c r="I12" s="628">
        <v>5.5349480968858132E-2</v>
      </c>
      <c r="K12" s="649" t="str">
        <f t="shared" si="1"/>
        <v/>
      </c>
      <c r="L12" s="694" t="str">
        <f t="shared" si="0"/>
        <v/>
      </c>
      <c r="M12" s="647" t="str">
        <f t="shared" si="0"/>
        <v/>
      </c>
      <c r="O12" s="463" t="s">
        <v>26</v>
      </c>
      <c r="P12" s="516" t="s">
        <v>5</v>
      </c>
      <c r="Q12" s="684">
        <v>2.2705999999999998E-3</v>
      </c>
      <c r="R12" s="627">
        <v>3.7495999999999997E-4</v>
      </c>
      <c r="S12" s="627">
        <v>1.64095E-3</v>
      </c>
      <c r="T12" s="627">
        <v>8.0210999999999998E-4</v>
      </c>
      <c r="U12" s="627">
        <v>1.6704300000000001E-3</v>
      </c>
      <c r="V12" s="627">
        <v>8.7010200000000003E-3</v>
      </c>
      <c r="W12" s="627">
        <v>1.685097E-2</v>
      </c>
      <c r="X12" s="627">
        <v>2.5860599999999998E-3</v>
      </c>
      <c r="Y12" s="627">
        <v>1.07105081</v>
      </c>
      <c r="Z12" s="627">
        <v>2.5200800000000001E-3</v>
      </c>
      <c r="AA12" s="627">
        <v>9.3170100000000006E-3</v>
      </c>
      <c r="AB12" s="627">
        <v>4.0232100000000002E-3</v>
      </c>
      <c r="AC12" s="627">
        <v>4.8659899999999997E-3</v>
      </c>
      <c r="AD12" s="627">
        <v>2.7211599999999998E-3</v>
      </c>
      <c r="AE12" s="627">
        <v>8.8909599999999998E-3</v>
      </c>
      <c r="AF12" s="627">
        <v>1.359176E-2</v>
      </c>
      <c r="AG12" s="627">
        <v>5.3662299999999996E-3</v>
      </c>
      <c r="AH12" s="627">
        <v>1.69366E-3</v>
      </c>
      <c r="AI12" s="627">
        <v>1.63324E-3</v>
      </c>
      <c r="AJ12" s="627">
        <v>2.3894799999999998E-3</v>
      </c>
      <c r="AK12" s="627">
        <v>3.2670020000000001E-2</v>
      </c>
      <c r="AL12" s="627">
        <v>9.2847999999999997E-4</v>
      </c>
      <c r="AM12" s="627">
        <v>6.20026E-3</v>
      </c>
      <c r="AN12" s="627">
        <v>7.9376999999999996E-4</v>
      </c>
      <c r="AO12" s="627">
        <v>4.7364E-4</v>
      </c>
      <c r="AP12" s="627">
        <v>3.4729999999999999E-4</v>
      </c>
      <c r="AQ12" s="627">
        <v>5.8321000000000002E-4</v>
      </c>
      <c r="AR12" s="627">
        <v>7.9898999999999996E-4</v>
      </c>
      <c r="AS12" s="627">
        <v>4.6736E-4</v>
      </c>
      <c r="AT12" s="627">
        <v>6.1806000000000003E-4</v>
      </c>
      <c r="AU12" s="627">
        <v>1.8324700000000001E-3</v>
      </c>
      <c r="AV12" s="627">
        <v>1.1603399999999999E-3</v>
      </c>
      <c r="AW12" s="627">
        <v>6.221E-4</v>
      </c>
      <c r="AX12" s="627">
        <v>1.47196E-3</v>
      </c>
      <c r="AY12" s="627">
        <v>1.48773E-3</v>
      </c>
      <c r="AZ12" s="627">
        <v>1.13502E-3</v>
      </c>
      <c r="BA12" s="627">
        <v>1.0285100000000001E-3</v>
      </c>
      <c r="BB12" s="627">
        <v>3.9793299999999997E-3</v>
      </c>
      <c r="BC12" s="628">
        <v>2.3839600000000001E-3</v>
      </c>
      <c r="BE12" s="463" t="s">
        <v>26</v>
      </c>
      <c r="BF12" s="516" t="s">
        <v>5</v>
      </c>
      <c r="BG12" s="684">
        <v>2.4619452922108693E-3</v>
      </c>
      <c r="BH12" s="627">
        <v>0</v>
      </c>
      <c r="BI12" s="627">
        <v>1.3933048374942839E-3</v>
      </c>
      <c r="BJ12" s="627">
        <v>3.5696756057293293E-4</v>
      </c>
      <c r="BK12" s="627">
        <v>1.4972437104421405E-3</v>
      </c>
      <c r="BL12" s="627">
        <v>1.1952439575509186E-2</v>
      </c>
      <c r="BM12" s="627">
        <v>2.5507301346482079E-2</v>
      </c>
      <c r="BN12" s="627">
        <v>2.5921757222279068E-3</v>
      </c>
      <c r="BO12" s="627">
        <v>0.1111280276816609</v>
      </c>
      <c r="BP12" s="627">
        <v>3.227215374162865E-3</v>
      </c>
      <c r="BQ12" s="627">
        <v>1.1981326107538114E-2</v>
      </c>
      <c r="BR12" s="627">
        <v>5.3965506991736738E-3</v>
      </c>
      <c r="BS12" s="627">
        <v>6.8512226368852005E-3</v>
      </c>
      <c r="BT12" s="627">
        <v>3.4819009233845633E-3</v>
      </c>
      <c r="BU12" s="627">
        <v>1.282051282051282E-2</v>
      </c>
      <c r="BV12" s="627">
        <v>1.9900455135248706E-2</v>
      </c>
      <c r="BW12" s="627">
        <v>6.9632329906302512E-3</v>
      </c>
      <c r="BX12" s="627">
        <v>1.3686911890504706E-3</v>
      </c>
      <c r="BY12" s="627">
        <v>1.9038238632610041E-3</v>
      </c>
      <c r="BZ12" s="627">
        <v>3.024095210223393E-3</v>
      </c>
      <c r="CA12" s="627">
        <v>5.0824277407630541E-2</v>
      </c>
      <c r="CB12" s="627">
        <v>4.7070083431722883E-5</v>
      </c>
      <c r="CC12" s="627">
        <v>6.2192502252096183E-3</v>
      </c>
      <c r="CD12" s="627">
        <v>5.5727381648973222E-4</v>
      </c>
      <c r="CE12" s="627">
        <v>2.0380375866165974E-4</v>
      </c>
      <c r="CF12" s="627">
        <v>9.9979337603561927E-6</v>
      </c>
      <c r="CG12" s="627">
        <v>6.4288082794027756E-5</v>
      </c>
      <c r="CH12" s="627">
        <v>3.6010212496263941E-5</v>
      </c>
      <c r="CI12" s="627">
        <v>7.3549421533799633E-6</v>
      </c>
      <c r="CJ12" s="627">
        <v>2.0776817775547646E-4</v>
      </c>
      <c r="CK12" s="627">
        <v>2.0956667937247035E-3</v>
      </c>
      <c r="CL12" s="627">
        <v>6.5943870129366359E-4</v>
      </c>
      <c r="CM12" s="627">
        <v>4.9065589147846169E-4</v>
      </c>
      <c r="CN12" s="627">
        <v>1.7777618158310588E-3</v>
      </c>
      <c r="CO12" s="627">
        <v>1.4314208611991082E-3</v>
      </c>
      <c r="CP12" s="627">
        <v>1.0032767116246659E-3</v>
      </c>
      <c r="CQ12" s="627">
        <v>9.5979981318182212E-4</v>
      </c>
      <c r="CR12" s="627">
        <v>5.4985967122973822E-3</v>
      </c>
      <c r="CS12" s="628">
        <v>2.6716783667753764E-3</v>
      </c>
    </row>
    <row r="13" spans="2:97" ht="20.100000000000001" customHeight="1">
      <c r="B13" s="468" t="s">
        <v>27</v>
      </c>
      <c r="C13" s="541" t="s">
        <v>6</v>
      </c>
      <c r="D13" s="629">
        <v>0.1327493364834389</v>
      </c>
      <c r="E13" s="630">
        <v>0.28603319421527712</v>
      </c>
      <c r="F13" s="630">
        <v>9.8272347859846648E-2</v>
      </c>
      <c r="G13" s="630">
        <v>-2.4626974550883855E-4</v>
      </c>
      <c r="H13" s="631">
        <v>2.8947879258468406E-2</v>
      </c>
      <c r="I13" s="632">
        <v>2.8850820149471029E-2</v>
      </c>
      <c r="K13" s="649" t="str">
        <f t="shared" si="1"/>
        <v/>
      </c>
      <c r="L13" s="694" t="str">
        <f t="shared" si="0"/>
        <v/>
      </c>
      <c r="M13" s="647" t="str">
        <f t="shared" si="0"/>
        <v/>
      </c>
      <c r="O13" s="468" t="s">
        <v>27</v>
      </c>
      <c r="P13" s="541" t="s">
        <v>6</v>
      </c>
      <c r="Q13" s="685">
        <v>9.2429999999999994E-5</v>
      </c>
      <c r="R13" s="631">
        <v>3.5727000000000003E-4</v>
      </c>
      <c r="S13" s="631">
        <v>1.5561000000000001E-4</v>
      </c>
      <c r="T13" s="631">
        <v>7.4629999999999995E-5</v>
      </c>
      <c r="U13" s="631">
        <v>5.1741000000000005E-4</v>
      </c>
      <c r="V13" s="631">
        <v>2.3981999999999999E-4</v>
      </c>
      <c r="W13" s="631">
        <v>7.2949999999999998E-5</v>
      </c>
      <c r="X13" s="631">
        <v>5.5708999999999999E-4</v>
      </c>
      <c r="Y13" s="631">
        <v>1.5780499999999999E-3</v>
      </c>
      <c r="Z13" s="631">
        <v>1.08035105</v>
      </c>
      <c r="AA13" s="631">
        <v>1.6022000000000001E-4</v>
      </c>
      <c r="AB13" s="631">
        <v>3.0270040000000002E-2</v>
      </c>
      <c r="AC13" s="631">
        <v>1.6501499999999999E-2</v>
      </c>
      <c r="AD13" s="631">
        <v>8.0002500000000004E-3</v>
      </c>
      <c r="AE13" s="631">
        <v>2.4060700000000002E-3</v>
      </c>
      <c r="AF13" s="631">
        <v>3.926E-4</v>
      </c>
      <c r="AG13" s="631">
        <v>4.14109E-3</v>
      </c>
      <c r="AH13" s="631">
        <v>1.6271E-3</v>
      </c>
      <c r="AI13" s="631">
        <v>1.217826E-2</v>
      </c>
      <c r="AJ13" s="631">
        <v>4.8752000000000002E-4</v>
      </c>
      <c r="AK13" s="631">
        <v>3.4401200000000001E-3</v>
      </c>
      <c r="AL13" s="631">
        <v>1.0147E-4</v>
      </c>
      <c r="AM13" s="631">
        <v>2.6047E-4</v>
      </c>
      <c r="AN13" s="631">
        <v>4.8340000000000001E-5</v>
      </c>
      <c r="AO13" s="631">
        <v>6.4330000000000002E-5</v>
      </c>
      <c r="AP13" s="631">
        <v>4.2320000000000001E-5</v>
      </c>
      <c r="AQ13" s="631">
        <v>6.1340000000000006E-5</v>
      </c>
      <c r="AR13" s="631">
        <v>1.2690999999999999E-4</v>
      </c>
      <c r="AS13" s="631">
        <v>5.7769999999999997E-5</v>
      </c>
      <c r="AT13" s="631">
        <v>9.1650000000000005E-5</v>
      </c>
      <c r="AU13" s="631">
        <v>5.5569999999999998E-5</v>
      </c>
      <c r="AV13" s="631">
        <v>4.706E-5</v>
      </c>
      <c r="AW13" s="631">
        <v>6.2039999999999996E-5</v>
      </c>
      <c r="AX13" s="631">
        <v>1.9370999999999999E-4</v>
      </c>
      <c r="AY13" s="631">
        <v>7.2440000000000004E-5</v>
      </c>
      <c r="AZ13" s="631">
        <v>7.4200000000000001E-5</v>
      </c>
      <c r="BA13" s="631">
        <v>6.7420000000000002E-5</v>
      </c>
      <c r="BB13" s="631">
        <v>1.0274E-4</v>
      </c>
      <c r="BC13" s="632">
        <v>4.5559000000000002E-4</v>
      </c>
      <c r="BE13" s="468" t="s">
        <v>27</v>
      </c>
      <c r="BF13" s="541" t="s">
        <v>6</v>
      </c>
      <c r="BG13" s="685">
        <v>7.819460504615851E-5</v>
      </c>
      <c r="BH13" s="631">
        <v>1.636214889555495E-3</v>
      </c>
      <c r="BI13" s="631">
        <v>0</v>
      </c>
      <c r="BJ13" s="631">
        <v>1.3386283521484986E-4</v>
      </c>
      <c r="BK13" s="631">
        <v>2.7071376178701332E-3</v>
      </c>
      <c r="BL13" s="631">
        <v>1.5583363201446135E-5</v>
      </c>
      <c r="BM13" s="631">
        <v>0</v>
      </c>
      <c r="BN13" s="631">
        <v>2.4762099662335004E-3</v>
      </c>
      <c r="BO13" s="631">
        <v>9.3010380622837365E-3</v>
      </c>
      <c r="BP13" s="631">
        <v>0.55990973502863239</v>
      </c>
      <c r="BQ13" s="631">
        <v>4.5705331200417875E-4</v>
      </c>
      <c r="BR13" s="631">
        <v>0.20625788510697324</v>
      </c>
      <c r="BS13" s="631">
        <v>0.11039937614883306</v>
      </c>
      <c r="BT13" s="631">
        <v>4.9960415260452022E-2</v>
      </c>
      <c r="BU13" s="631">
        <v>1.469017094017094E-2</v>
      </c>
      <c r="BV13" s="631">
        <v>1.3401362282547281E-3</v>
      </c>
      <c r="BW13" s="631">
        <v>2.6250961182468033E-2</v>
      </c>
      <c r="BX13" s="631">
        <v>9.666381522668948E-3</v>
      </c>
      <c r="BY13" s="631">
        <v>8.0453074044935041E-2</v>
      </c>
      <c r="BZ13" s="631">
        <v>2.6924202516827628E-3</v>
      </c>
      <c r="CA13" s="631">
        <v>1.7556384045531233E-2</v>
      </c>
      <c r="CB13" s="631">
        <v>0</v>
      </c>
      <c r="CC13" s="631">
        <v>3.46476335666274E-5</v>
      </c>
      <c r="CD13" s="631">
        <v>0</v>
      </c>
      <c r="CE13" s="631">
        <v>0</v>
      </c>
      <c r="CF13" s="631">
        <v>0</v>
      </c>
      <c r="CG13" s="631">
        <v>0</v>
      </c>
      <c r="CH13" s="631">
        <v>1.8725310498057248E-4</v>
      </c>
      <c r="CI13" s="631">
        <v>0</v>
      </c>
      <c r="CJ13" s="631">
        <v>2.3520925783638845E-5</v>
      </c>
      <c r="CK13" s="631">
        <v>0</v>
      </c>
      <c r="CL13" s="631">
        <v>1.7632050836728972E-6</v>
      </c>
      <c r="CM13" s="631">
        <v>0</v>
      </c>
      <c r="CN13" s="631">
        <v>2.3883062778336445E-4</v>
      </c>
      <c r="CO13" s="631">
        <v>2.3465915757362431E-5</v>
      </c>
      <c r="CP13" s="631">
        <v>1.9768999243835778E-5</v>
      </c>
      <c r="CQ13" s="631">
        <v>2.142410297280853E-5</v>
      </c>
      <c r="CR13" s="631">
        <v>0</v>
      </c>
      <c r="CS13" s="632">
        <v>2.4321485821679287E-3</v>
      </c>
    </row>
    <row r="14" spans="2:97" ht="20.100000000000001" customHeight="1">
      <c r="B14" s="473" t="s">
        <v>28</v>
      </c>
      <c r="C14" s="566" t="s">
        <v>7</v>
      </c>
      <c r="D14" s="633">
        <v>0.25737117663268116</v>
      </c>
      <c r="E14" s="634">
        <v>0.15448401945741241</v>
      </c>
      <c r="F14" s="634">
        <v>0.17482289184159838</v>
      </c>
      <c r="G14" s="634">
        <v>7.302896345197234E-4</v>
      </c>
      <c r="H14" s="635">
        <v>4.2505958016388623E-2</v>
      </c>
      <c r="I14" s="636">
        <v>4.247331135124547E-2</v>
      </c>
      <c r="K14" s="649" t="str">
        <f t="shared" si="1"/>
        <v/>
      </c>
      <c r="L14" s="694" t="str">
        <f t="shared" si="0"/>
        <v/>
      </c>
      <c r="M14" s="647" t="str">
        <f t="shared" si="0"/>
        <v/>
      </c>
      <c r="O14" s="473" t="s">
        <v>28</v>
      </c>
      <c r="P14" s="566" t="s">
        <v>7</v>
      </c>
      <c r="Q14" s="686">
        <v>1.0318E-4</v>
      </c>
      <c r="R14" s="635">
        <v>9.0480000000000001E-5</v>
      </c>
      <c r="S14" s="635">
        <v>4.0683000000000001E-4</v>
      </c>
      <c r="T14" s="635">
        <v>1.0857999999999999E-4</v>
      </c>
      <c r="U14" s="635">
        <v>3.6100999999999999E-4</v>
      </c>
      <c r="V14" s="635">
        <v>1.69257E-3</v>
      </c>
      <c r="W14" s="635">
        <v>9.0049999999999993E-5</v>
      </c>
      <c r="X14" s="635">
        <v>8.7429999999999995E-4</v>
      </c>
      <c r="Y14" s="635">
        <v>1.19063E-3</v>
      </c>
      <c r="Z14" s="635">
        <v>9.9031000000000011E-4</v>
      </c>
      <c r="AA14" s="635">
        <v>1.17442625</v>
      </c>
      <c r="AB14" s="635">
        <v>1.554897E-2</v>
      </c>
      <c r="AC14" s="635">
        <v>1.298322E-2</v>
      </c>
      <c r="AD14" s="635">
        <v>7.4597099999999996E-3</v>
      </c>
      <c r="AE14" s="635">
        <v>2.4262390000000002E-2</v>
      </c>
      <c r="AF14" s="635">
        <v>7.0016799999999997E-3</v>
      </c>
      <c r="AG14" s="635">
        <v>1.6455069999999999E-2</v>
      </c>
      <c r="AH14" s="635">
        <v>3.3652299999999999E-3</v>
      </c>
      <c r="AI14" s="635">
        <v>6.5326799999999999E-3</v>
      </c>
      <c r="AJ14" s="635">
        <v>2.2766499999999999E-3</v>
      </c>
      <c r="AK14" s="635">
        <v>3.2294099999999998E-3</v>
      </c>
      <c r="AL14" s="635">
        <v>2.5428000000000001E-4</v>
      </c>
      <c r="AM14" s="635">
        <v>3.2820000000000001E-4</v>
      </c>
      <c r="AN14" s="635">
        <v>7.593E-5</v>
      </c>
      <c r="AO14" s="635">
        <v>6.8590000000000006E-5</v>
      </c>
      <c r="AP14" s="635">
        <v>5.7779999999999999E-5</v>
      </c>
      <c r="AQ14" s="635">
        <v>6.1870000000000002E-5</v>
      </c>
      <c r="AR14" s="635">
        <v>1.0454999999999999E-4</v>
      </c>
      <c r="AS14" s="635">
        <v>1.0418E-4</v>
      </c>
      <c r="AT14" s="635">
        <v>1.3305000000000001E-4</v>
      </c>
      <c r="AU14" s="635">
        <v>1.0233E-4</v>
      </c>
      <c r="AV14" s="635">
        <v>6.2476999999999997E-4</v>
      </c>
      <c r="AW14" s="635">
        <v>1.3663E-4</v>
      </c>
      <c r="AX14" s="635">
        <v>3.0724000000000002E-4</v>
      </c>
      <c r="AY14" s="635">
        <v>2.9692E-4</v>
      </c>
      <c r="AZ14" s="635">
        <v>1.7967999999999999E-4</v>
      </c>
      <c r="BA14" s="635">
        <v>1.4635000000000001E-4</v>
      </c>
      <c r="BB14" s="635">
        <v>4.5748000000000002E-4</v>
      </c>
      <c r="BC14" s="636">
        <v>7.4027999999999995E-4</v>
      </c>
      <c r="BE14" s="473" t="s">
        <v>28</v>
      </c>
      <c r="BF14" s="566" t="s">
        <v>7</v>
      </c>
      <c r="BG14" s="686">
        <v>0</v>
      </c>
      <c r="BH14" s="635">
        <v>0</v>
      </c>
      <c r="BI14" s="635">
        <v>8.9523592794316857E-4</v>
      </c>
      <c r="BJ14" s="635">
        <v>0</v>
      </c>
      <c r="BK14" s="635">
        <v>7.637455290639202E-4</v>
      </c>
      <c r="BL14" s="635">
        <v>4.6178699620285386E-3</v>
      </c>
      <c r="BM14" s="635">
        <v>0</v>
      </c>
      <c r="BN14" s="635">
        <v>2.0464545175483476E-3</v>
      </c>
      <c r="BO14" s="635">
        <v>3.2664359861591693E-3</v>
      </c>
      <c r="BP14" s="635">
        <v>2.8632437154226926E-3</v>
      </c>
      <c r="BQ14" s="635">
        <v>0.57680127974927364</v>
      </c>
      <c r="BR14" s="635">
        <v>5.0088181091596046E-2</v>
      </c>
      <c r="BS14" s="635">
        <v>4.099593382721551E-2</v>
      </c>
      <c r="BT14" s="635">
        <v>2.2307508262220208E-2</v>
      </c>
      <c r="BU14" s="635">
        <v>7.9059829059829057E-2</v>
      </c>
      <c r="BV14" s="635">
        <v>2.1612535952277523E-2</v>
      </c>
      <c r="BW14" s="635">
        <v>5.2359524962264689E-2</v>
      </c>
      <c r="BX14" s="635">
        <v>9.4952951240376386E-3</v>
      </c>
      <c r="BY14" s="635">
        <v>1.9990150564240541E-2</v>
      </c>
      <c r="BZ14" s="635">
        <v>7.16027704614184E-3</v>
      </c>
      <c r="CA14" s="635">
        <v>8.8950373757223956E-3</v>
      </c>
      <c r="CB14" s="635">
        <v>4.5893331345929809E-4</v>
      </c>
      <c r="CC14" s="635">
        <v>1.7323816783313699E-4</v>
      </c>
      <c r="CD14" s="635">
        <v>9.2878969414955374E-6</v>
      </c>
      <c r="CE14" s="635">
        <v>1.192468800679924E-5</v>
      </c>
      <c r="CF14" s="635">
        <v>0</v>
      </c>
      <c r="CG14" s="635">
        <v>0</v>
      </c>
      <c r="CH14" s="635">
        <v>9.0025531240659853E-6</v>
      </c>
      <c r="CI14" s="635">
        <v>8.3356011071639583E-5</v>
      </c>
      <c r="CJ14" s="635">
        <v>1.5680617189092562E-4</v>
      </c>
      <c r="CK14" s="635">
        <v>8.5408307065006796E-5</v>
      </c>
      <c r="CL14" s="635">
        <v>1.6009902159749908E-3</v>
      </c>
      <c r="CM14" s="635">
        <v>2.164658344757919E-4</v>
      </c>
      <c r="CN14" s="635">
        <v>4.4174687544892973E-4</v>
      </c>
      <c r="CO14" s="635">
        <v>6.8051155696351054E-4</v>
      </c>
      <c r="CP14" s="635">
        <v>3.0147723846849563E-4</v>
      </c>
      <c r="CQ14" s="635">
        <v>2.3994995329545553E-4</v>
      </c>
      <c r="CR14" s="635">
        <v>9.7370983446932818E-4</v>
      </c>
      <c r="CS14" s="636">
        <v>2.1189173253735745E-3</v>
      </c>
    </row>
    <row r="15" spans="2:97" ht="20.100000000000001" customHeight="1">
      <c r="B15" s="463" t="s">
        <v>29</v>
      </c>
      <c r="C15" s="516" t="s">
        <v>8</v>
      </c>
      <c r="D15" s="625">
        <v>0.32646478891631081</v>
      </c>
      <c r="E15" s="626">
        <v>0.5030021203093934</v>
      </c>
      <c r="F15" s="626">
        <v>0.22003659350168106</v>
      </c>
      <c r="G15" s="626">
        <v>6.6612638190606923E-4</v>
      </c>
      <c r="H15" s="627">
        <v>5.4500538334004874E-2</v>
      </c>
      <c r="I15" s="628">
        <v>5.1329982231675175E-2</v>
      </c>
      <c r="K15" s="649" t="str">
        <f t="shared" si="1"/>
        <v/>
      </c>
      <c r="L15" s="694" t="str">
        <f t="shared" si="0"/>
        <v/>
      </c>
      <c r="M15" s="647" t="str">
        <f t="shared" si="0"/>
        <v/>
      </c>
      <c r="O15" s="463" t="s">
        <v>29</v>
      </c>
      <c r="P15" s="516" t="s">
        <v>8</v>
      </c>
      <c r="Q15" s="684">
        <v>1.44103E-3</v>
      </c>
      <c r="R15" s="627">
        <v>2.6526900000000001E-3</v>
      </c>
      <c r="S15" s="627">
        <v>4.2112399999999998E-3</v>
      </c>
      <c r="T15" s="627">
        <v>1.01143E-3</v>
      </c>
      <c r="U15" s="627">
        <v>2.1930000000000001E-3</v>
      </c>
      <c r="V15" s="627">
        <v>6.3442000000000004E-3</v>
      </c>
      <c r="W15" s="627">
        <v>4.9644000000000001E-4</v>
      </c>
      <c r="X15" s="627">
        <v>4.3865900000000001E-3</v>
      </c>
      <c r="Y15" s="627">
        <v>3.5589900000000002E-3</v>
      </c>
      <c r="Z15" s="627">
        <v>9.1558999999999998E-4</v>
      </c>
      <c r="AA15" s="627">
        <v>1.1948600000000001E-3</v>
      </c>
      <c r="AB15" s="627">
        <v>1.0221340000000001</v>
      </c>
      <c r="AC15" s="627">
        <v>1.1144279999999999E-2</v>
      </c>
      <c r="AD15" s="627">
        <v>1.053959E-2</v>
      </c>
      <c r="AE15" s="627">
        <v>7.8771599999999994E-3</v>
      </c>
      <c r="AF15" s="627">
        <v>4.2571800000000002E-3</v>
      </c>
      <c r="AG15" s="627">
        <v>9.4191799999999992E-3</v>
      </c>
      <c r="AH15" s="627">
        <v>6.3083899999999997E-3</v>
      </c>
      <c r="AI15" s="627">
        <v>7.7573800000000004E-3</v>
      </c>
      <c r="AJ15" s="627">
        <v>1.8437499999999999E-3</v>
      </c>
      <c r="AK15" s="627">
        <v>2.8091399999999999E-2</v>
      </c>
      <c r="AL15" s="627">
        <v>9.0258999999999999E-4</v>
      </c>
      <c r="AM15" s="627">
        <v>1.9968400000000002E-3</v>
      </c>
      <c r="AN15" s="627">
        <v>4.2346000000000001E-4</v>
      </c>
      <c r="AO15" s="627">
        <v>1.09099E-3</v>
      </c>
      <c r="AP15" s="627">
        <v>3.0757000000000001E-4</v>
      </c>
      <c r="AQ15" s="627">
        <v>5.5601999999999995E-4</v>
      </c>
      <c r="AR15" s="627">
        <v>9.7868999999999994E-4</v>
      </c>
      <c r="AS15" s="627">
        <v>5.4047000000000003E-4</v>
      </c>
      <c r="AT15" s="627">
        <v>1.42672E-3</v>
      </c>
      <c r="AU15" s="627">
        <v>4.6577000000000001E-4</v>
      </c>
      <c r="AV15" s="627">
        <v>7.157E-4</v>
      </c>
      <c r="AW15" s="627">
        <v>1.0537299999999999E-3</v>
      </c>
      <c r="AX15" s="627">
        <v>8.2244999999999996E-4</v>
      </c>
      <c r="AY15" s="627">
        <v>9.3665999999999997E-4</v>
      </c>
      <c r="AZ15" s="627">
        <v>1.5076200000000001E-3</v>
      </c>
      <c r="BA15" s="627">
        <v>1.1152200000000001E-3</v>
      </c>
      <c r="BB15" s="627">
        <v>7.8934999999999997E-4</v>
      </c>
      <c r="BC15" s="628">
        <v>1.67972E-3</v>
      </c>
      <c r="BE15" s="463" t="s">
        <v>29</v>
      </c>
      <c r="BF15" s="516" t="s">
        <v>8</v>
      </c>
      <c r="BG15" s="684">
        <v>2.236839611017383E-3</v>
      </c>
      <c r="BH15" s="627">
        <v>6.8175620398145623E-3</v>
      </c>
      <c r="BI15" s="627">
        <v>1.0352104663170165E-2</v>
      </c>
      <c r="BJ15" s="627">
        <v>1.5171121324349651E-3</v>
      </c>
      <c r="BK15" s="627">
        <v>4.605158685147796E-3</v>
      </c>
      <c r="BL15" s="627">
        <v>1.6279420091110729E-2</v>
      </c>
      <c r="BM15" s="627">
        <v>9.4822681585435235E-5</v>
      </c>
      <c r="BN15" s="627">
        <v>1.0320952283502166E-2</v>
      </c>
      <c r="BO15" s="627">
        <v>8.6228373702422149E-3</v>
      </c>
      <c r="BP15" s="627">
        <v>1.8198582937008639E-3</v>
      </c>
      <c r="BQ15" s="627">
        <v>2.0567399040188044E-3</v>
      </c>
      <c r="BR15" s="627">
        <v>6.5300245057565404E-2</v>
      </c>
      <c r="BS15" s="627">
        <v>3.1805269314320726E-2</v>
      </c>
      <c r="BT15" s="627">
        <v>2.8932845996883796E-2</v>
      </c>
      <c r="BU15" s="627">
        <v>2.216880341880342E-2</v>
      </c>
      <c r="BV15" s="627">
        <v>1.1115748588172162E-2</v>
      </c>
      <c r="BW15" s="627">
        <v>2.6621194429413606E-2</v>
      </c>
      <c r="BX15" s="627">
        <v>1.7621899059024809E-2</v>
      </c>
      <c r="BY15" s="627">
        <v>2.1578672368128667E-2</v>
      </c>
      <c r="BZ15" s="627">
        <v>4.097161252560726E-3</v>
      </c>
      <c r="CA15" s="627">
        <v>8.3057818235960562E-2</v>
      </c>
      <c r="CB15" s="627">
        <v>4.314757647907931E-4</v>
      </c>
      <c r="CC15" s="627">
        <v>7.4492412168248906E-4</v>
      </c>
      <c r="CD15" s="627">
        <v>1.5789424800542414E-4</v>
      </c>
      <c r="CE15" s="627">
        <v>2.3936101017284295E-3</v>
      </c>
      <c r="CF15" s="627">
        <v>1.1330991595070352E-4</v>
      </c>
      <c r="CG15" s="627">
        <v>2.797095532091032E-4</v>
      </c>
      <c r="CH15" s="627">
        <v>1.2405518204962928E-3</v>
      </c>
      <c r="CI15" s="627">
        <v>5.1239430335213746E-4</v>
      </c>
      <c r="CJ15" s="627">
        <v>3.130243206372603E-3</v>
      </c>
      <c r="CK15" s="627">
        <v>2.0244932045038647E-4</v>
      </c>
      <c r="CL15" s="627">
        <v>3.8790511840803741E-4</v>
      </c>
      <c r="CM15" s="627">
        <v>2.3522620679702721E-3</v>
      </c>
      <c r="CN15" s="627">
        <v>1.3934779485706076E-3</v>
      </c>
      <c r="CO15" s="627">
        <v>1.1028980405960343E-3</v>
      </c>
      <c r="CP15" s="627">
        <v>2.5452586526438564E-3</v>
      </c>
      <c r="CQ15" s="627">
        <v>2.3009486592796358E-3</v>
      </c>
      <c r="CR15" s="627">
        <v>4.0093934360501749E-4</v>
      </c>
      <c r="CS15" s="628">
        <v>2.984909623569731E-3</v>
      </c>
    </row>
    <row r="16" spans="2:97" ht="20.100000000000001" customHeight="1" thickBot="1">
      <c r="B16" s="463" t="s">
        <v>30</v>
      </c>
      <c r="C16" s="516" t="s">
        <v>341</v>
      </c>
      <c r="D16" s="625">
        <v>8.9387525066516371E-2</v>
      </c>
      <c r="E16" s="626">
        <v>0.38394697265081046</v>
      </c>
      <c r="F16" s="626">
        <v>0.23249596167771402</v>
      </c>
      <c r="G16" s="626">
        <v>3.4078408027169013E-5</v>
      </c>
      <c r="H16" s="627">
        <v>5.0353701331253831E-2</v>
      </c>
      <c r="I16" s="628">
        <v>4.8515568428674875E-2</v>
      </c>
      <c r="K16" s="650" t="s">
        <v>188</v>
      </c>
      <c r="L16" s="695">
        <f>AVERAGE(L7:L15)</f>
        <v>0.52952079543745523</v>
      </c>
      <c r="M16" s="651">
        <f>AVERAGE(M7:M15)</f>
        <v>0.56379990331059238</v>
      </c>
      <c r="O16" s="463" t="s">
        <v>30</v>
      </c>
      <c r="P16" s="516" t="s">
        <v>341</v>
      </c>
      <c r="Q16" s="684">
        <v>3.3000000000000003E-5</v>
      </c>
      <c r="R16" s="627">
        <v>3.4599000000000001E-4</v>
      </c>
      <c r="S16" s="627">
        <v>3.9900000000000001E-5</v>
      </c>
      <c r="T16" s="627">
        <v>3.519E-5</v>
      </c>
      <c r="U16" s="627">
        <v>3.9100000000000002E-5</v>
      </c>
      <c r="V16" s="627">
        <v>6.4850000000000004E-5</v>
      </c>
      <c r="W16" s="627">
        <v>3.4879999999999998E-5</v>
      </c>
      <c r="X16" s="627">
        <v>7.4640000000000004E-5</v>
      </c>
      <c r="Y16" s="627">
        <v>1.0459E-4</v>
      </c>
      <c r="Z16" s="627">
        <v>4.1230000000000003E-5</v>
      </c>
      <c r="AA16" s="627">
        <v>3.8999999999999999E-5</v>
      </c>
      <c r="AB16" s="627">
        <v>9.7440000000000002E-5</v>
      </c>
      <c r="AC16" s="627">
        <v>1.0166408499999999</v>
      </c>
      <c r="AD16" s="627">
        <v>3.5947599999999998E-3</v>
      </c>
      <c r="AE16" s="627">
        <v>5.7142E-4</v>
      </c>
      <c r="AF16" s="627">
        <v>2.0018E-4</v>
      </c>
      <c r="AG16" s="627">
        <v>4.7061E-4</v>
      </c>
      <c r="AH16" s="627">
        <v>2.6761999999999999E-4</v>
      </c>
      <c r="AI16" s="627">
        <v>1.4907500000000001E-3</v>
      </c>
      <c r="AJ16" s="627">
        <v>5.1650000000000002E-5</v>
      </c>
      <c r="AK16" s="627">
        <v>7.3143000000000004E-4</v>
      </c>
      <c r="AL16" s="627">
        <v>6.8079999999999999E-5</v>
      </c>
      <c r="AM16" s="627">
        <v>1.53443E-3</v>
      </c>
      <c r="AN16" s="627">
        <v>6.0510000000000002E-5</v>
      </c>
      <c r="AO16" s="627">
        <v>5.7710000000000001E-5</v>
      </c>
      <c r="AP16" s="627">
        <v>7.3490000000000003E-5</v>
      </c>
      <c r="AQ16" s="627">
        <v>3.2159999999999997E-5</v>
      </c>
      <c r="AR16" s="627">
        <v>1.2252000000000001E-4</v>
      </c>
      <c r="AS16" s="627">
        <v>9.5740000000000002E-5</v>
      </c>
      <c r="AT16" s="627">
        <v>8.3900000000000006E-5</v>
      </c>
      <c r="AU16" s="627">
        <v>7.4259999999999997E-5</v>
      </c>
      <c r="AV16" s="627">
        <v>4.3529999999999998E-5</v>
      </c>
      <c r="AW16" s="627">
        <v>5.588E-5</v>
      </c>
      <c r="AX16" s="627">
        <v>8.1223999999999999E-4</v>
      </c>
      <c r="AY16" s="627">
        <v>6.8399999999999996E-5</v>
      </c>
      <c r="AZ16" s="627">
        <v>4.6430000000000001E-5</v>
      </c>
      <c r="BA16" s="627">
        <v>5.0930000000000002E-5</v>
      </c>
      <c r="BB16" s="627">
        <v>2.5660000000000002E-5</v>
      </c>
      <c r="BC16" s="628">
        <v>4.5939999999999997E-5</v>
      </c>
      <c r="BE16" s="463" t="s">
        <v>30</v>
      </c>
      <c r="BF16" s="516" t="s">
        <v>341</v>
      </c>
      <c r="BG16" s="684">
        <v>2.3695334862472278E-6</v>
      </c>
      <c r="BH16" s="627">
        <v>3.27242977911099E-3</v>
      </c>
      <c r="BI16" s="627">
        <v>0</v>
      </c>
      <c r="BJ16" s="627">
        <v>0</v>
      </c>
      <c r="BK16" s="627">
        <v>5.2932858449974667E-5</v>
      </c>
      <c r="BL16" s="627">
        <v>1.0388908800964091E-5</v>
      </c>
      <c r="BM16" s="627">
        <v>0</v>
      </c>
      <c r="BN16" s="627">
        <v>3.0696817763225213E-4</v>
      </c>
      <c r="BO16" s="627">
        <v>4.9826989619377161E-4</v>
      </c>
      <c r="BP16" s="627">
        <v>1.9411821799475881E-4</v>
      </c>
      <c r="BQ16" s="627">
        <v>6.5293330286311254E-5</v>
      </c>
      <c r="BR16" s="627">
        <v>7.3319109866374266E-4</v>
      </c>
      <c r="BS16" s="627">
        <v>0.18264356931989081</v>
      </c>
      <c r="BT16" s="627">
        <v>3.695094410090121E-2</v>
      </c>
      <c r="BU16" s="627">
        <v>5.876068376068376E-3</v>
      </c>
      <c r="BV16" s="627">
        <v>1.60418849356763E-3</v>
      </c>
      <c r="BW16" s="627">
        <v>4.6136758465525592E-3</v>
      </c>
      <c r="BX16" s="627">
        <v>2.5662959794696323E-3</v>
      </c>
      <c r="BY16" s="627">
        <v>1.5605950500579556E-2</v>
      </c>
      <c r="BZ16" s="627">
        <v>1.9510291678860601E-5</v>
      </c>
      <c r="CA16" s="627">
        <v>7.2838533526728005E-3</v>
      </c>
      <c r="CB16" s="627">
        <v>0</v>
      </c>
      <c r="CC16" s="627">
        <v>1.4309472663017115E-2</v>
      </c>
      <c r="CD16" s="627">
        <v>0</v>
      </c>
      <c r="CE16" s="627">
        <v>3.2521876382179744E-6</v>
      </c>
      <c r="CF16" s="627">
        <v>0</v>
      </c>
      <c r="CG16" s="627">
        <v>0</v>
      </c>
      <c r="CH16" s="627">
        <v>6.6618893118088293E-5</v>
      </c>
      <c r="CI16" s="627">
        <v>2.4516473844599879E-6</v>
      </c>
      <c r="CJ16" s="627">
        <v>2.3520925783638845E-4</v>
      </c>
      <c r="CK16" s="627">
        <v>0</v>
      </c>
      <c r="CL16" s="627">
        <v>0</v>
      </c>
      <c r="CM16" s="627">
        <v>0</v>
      </c>
      <c r="CN16" s="627">
        <v>7.7916247665565297E-3</v>
      </c>
      <c r="CO16" s="627">
        <v>0</v>
      </c>
      <c r="CP16" s="627">
        <v>0</v>
      </c>
      <c r="CQ16" s="627">
        <v>1.7139282378246823E-5</v>
      </c>
      <c r="CR16" s="627">
        <v>0</v>
      </c>
      <c r="CS16" s="628">
        <v>0</v>
      </c>
    </row>
    <row r="17" spans="2:97" ht="20.100000000000001" customHeight="1">
      <c r="B17" s="463" t="s">
        <v>31</v>
      </c>
      <c r="C17" s="591" t="s">
        <v>342</v>
      </c>
      <c r="D17" s="625">
        <v>0.47952651793397272</v>
      </c>
      <c r="E17" s="626">
        <v>0.53086928866125771</v>
      </c>
      <c r="F17" s="626">
        <v>0.14465450400418606</v>
      </c>
      <c r="G17" s="626">
        <v>1.7119075282398183E-4</v>
      </c>
      <c r="H17" s="627">
        <v>2.2511753847111481E-2</v>
      </c>
      <c r="I17" s="628">
        <v>2.2021564443372426E-2</v>
      </c>
      <c r="O17" s="463" t="s">
        <v>31</v>
      </c>
      <c r="P17" s="591" t="s">
        <v>342</v>
      </c>
      <c r="Q17" s="684">
        <v>2.3152000000000001E-4</v>
      </c>
      <c r="R17" s="627">
        <v>6.1034000000000001E-4</v>
      </c>
      <c r="S17" s="627">
        <v>2.9172999999999997E-4</v>
      </c>
      <c r="T17" s="627">
        <v>2.4091999999999999E-4</v>
      </c>
      <c r="U17" s="627">
        <v>2.187E-4</v>
      </c>
      <c r="V17" s="627">
        <v>4.7508000000000001E-4</v>
      </c>
      <c r="W17" s="627">
        <v>2.7061000000000001E-4</v>
      </c>
      <c r="X17" s="627">
        <v>1.6086500000000001E-3</v>
      </c>
      <c r="Y17" s="627">
        <v>7.2842000000000002E-4</v>
      </c>
      <c r="Z17" s="627">
        <v>2.5460000000000001E-4</v>
      </c>
      <c r="AA17" s="627">
        <v>2.9753000000000001E-4</v>
      </c>
      <c r="AB17" s="627">
        <v>3.2709999999999998E-4</v>
      </c>
      <c r="AC17" s="627">
        <v>2.33205E-3</v>
      </c>
      <c r="AD17" s="627">
        <v>1.06048057</v>
      </c>
      <c r="AE17" s="627">
        <v>5.7326999999999996E-4</v>
      </c>
      <c r="AF17" s="627">
        <v>2.2370200000000002E-3</v>
      </c>
      <c r="AG17" s="627">
        <v>2.0541299999999999E-3</v>
      </c>
      <c r="AH17" s="627">
        <v>3.6591999999999999E-4</v>
      </c>
      <c r="AI17" s="627">
        <v>1.0850899999999999E-3</v>
      </c>
      <c r="AJ17" s="627">
        <v>3.7901999999999999E-4</v>
      </c>
      <c r="AK17" s="627">
        <v>5.6309000000000003E-4</v>
      </c>
      <c r="AL17" s="627">
        <v>4.1188999999999999E-4</v>
      </c>
      <c r="AM17" s="627">
        <v>1.13276E-3</v>
      </c>
      <c r="AN17" s="627">
        <v>3.6714000000000001E-4</v>
      </c>
      <c r="AO17" s="627">
        <v>4.0758999999999999E-4</v>
      </c>
      <c r="AP17" s="627">
        <v>5.6369999999999999E-4</v>
      </c>
      <c r="AQ17" s="627">
        <v>1.7692000000000001E-4</v>
      </c>
      <c r="AR17" s="627">
        <v>8.4637000000000004E-4</v>
      </c>
      <c r="AS17" s="627">
        <v>7.0865000000000001E-4</v>
      </c>
      <c r="AT17" s="627">
        <v>4.1669E-4</v>
      </c>
      <c r="AU17" s="627">
        <v>4.6860000000000001E-4</v>
      </c>
      <c r="AV17" s="627">
        <v>2.7449000000000001E-4</v>
      </c>
      <c r="AW17" s="627">
        <v>4.1542E-4</v>
      </c>
      <c r="AX17" s="627">
        <v>6.7549200000000002E-3</v>
      </c>
      <c r="AY17" s="627">
        <v>3.7088000000000003E-4</v>
      </c>
      <c r="AZ17" s="627">
        <v>2.4718E-4</v>
      </c>
      <c r="BA17" s="627">
        <v>2.8609000000000002E-4</v>
      </c>
      <c r="BB17" s="627">
        <v>1.9733000000000001E-4</v>
      </c>
      <c r="BC17" s="628">
        <v>2.4830000000000002E-4</v>
      </c>
      <c r="BE17" s="463" t="s">
        <v>31</v>
      </c>
      <c r="BF17" s="591" t="s">
        <v>342</v>
      </c>
      <c r="BG17" s="684">
        <v>1.6586734403730595E-5</v>
      </c>
      <c r="BH17" s="627">
        <v>5.4540496318516497E-4</v>
      </c>
      <c r="BI17" s="627">
        <v>0</v>
      </c>
      <c r="BJ17" s="627">
        <v>0</v>
      </c>
      <c r="BK17" s="627">
        <v>3.7809184607124763E-5</v>
      </c>
      <c r="BL17" s="627">
        <v>0</v>
      </c>
      <c r="BM17" s="627">
        <v>9.4822681585435235E-5</v>
      </c>
      <c r="BN17" s="627">
        <v>2.41481633070705E-3</v>
      </c>
      <c r="BO17" s="627">
        <v>6.3667820069204155E-4</v>
      </c>
      <c r="BP17" s="627">
        <v>2.6691254974279334E-4</v>
      </c>
      <c r="BQ17" s="627">
        <v>1.6323332571577812E-4</v>
      </c>
      <c r="BR17" s="627">
        <v>2.6421300852747485E-4</v>
      </c>
      <c r="BS17" s="627">
        <v>4.0104717874449953E-3</v>
      </c>
      <c r="BT17" s="627">
        <v>0.11842742570809998</v>
      </c>
      <c r="BU17" s="627">
        <v>5.3418803418803424E-4</v>
      </c>
      <c r="BV17" s="627">
        <v>3.6342677376399405E-3</v>
      </c>
      <c r="BW17" s="627">
        <v>3.3392190926437504E-3</v>
      </c>
      <c r="BX17" s="627">
        <v>1.7108639863130882E-4</v>
      </c>
      <c r="BY17" s="627">
        <v>1.6515822157627006E-3</v>
      </c>
      <c r="BZ17" s="627">
        <v>0</v>
      </c>
      <c r="CA17" s="627">
        <v>5.4232020359686483E-5</v>
      </c>
      <c r="CB17" s="627">
        <v>3.9225069526435739E-6</v>
      </c>
      <c r="CC17" s="627">
        <v>3.8112396923290138E-4</v>
      </c>
      <c r="CD17" s="627">
        <v>0</v>
      </c>
      <c r="CE17" s="627">
        <v>2.1681250921453166E-6</v>
      </c>
      <c r="CF17" s="627">
        <v>0</v>
      </c>
      <c r="CG17" s="627">
        <v>0</v>
      </c>
      <c r="CH17" s="627">
        <v>5.4015318744395912E-5</v>
      </c>
      <c r="CI17" s="627">
        <v>2.4516473844599879E-6</v>
      </c>
      <c r="CJ17" s="627">
        <v>1.5680617189092564E-5</v>
      </c>
      <c r="CK17" s="627">
        <v>0</v>
      </c>
      <c r="CL17" s="627">
        <v>0</v>
      </c>
      <c r="CM17" s="627">
        <v>0</v>
      </c>
      <c r="CN17" s="627">
        <v>1.2047478810515731E-2</v>
      </c>
      <c r="CO17" s="627">
        <v>0</v>
      </c>
      <c r="CP17" s="627">
        <v>0</v>
      </c>
      <c r="CQ17" s="627">
        <v>1.2854461783685117E-5</v>
      </c>
      <c r="CR17" s="627">
        <v>0</v>
      </c>
      <c r="CS17" s="628">
        <v>0</v>
      </c>
    </row>
    <row r="18" spans="2:97" ht="20.100000000000001" customHeight="1" thickBot="1">
      <c r="B18" s="468" t="s">
        <v>32</v>
      </c>
      <c r="C18" s="592" t="s">
        <v>343</v>
      </c>
      <c r="D18" s="629">
        <v>2.1037133160311416E-2</v>
      </c>
      <c r="E18" s="630">
        <v>0.42200854700854701</v>
      </c>
      <c r="F18" s="630">
        <v>0.47676282051282054</v>
      </c>
      <c r="G18" s="630">
        <v>3.4877120715305785E-5</v>
      </c>
      <c r="H18" s="631">
        <v>0.3247863247863248</v>
      </c>
      <c r="I18" s="632">
        <v>0.31864316239316237</v>
      </c>
      <c r="K18" s="42" t="s">
        <v>98</v>
      </c>
      <c r="M18" s="2" t="s">
        <v>140</v>
      </c>
      <c r="O18" s="468" t="s">
        <v>32</v>
      </c>
      <c r="P18" s="592" t="s">
        <v>343</v>
      </c>
      <c r="Q18" s="685">
        <v>4.7099999999999998E-6</v>
      </c>
      <c r="R18" s="631">
        <v>5.4399999999999996E-6</v>
      </c>
      <c r="S18" s="631">
        <v>5.5300000000000004E-6</v>
      </c>
      <c r="T18" s="631">
        <v>5.13E-6</v>
      </c>
      <c r="U18" s="631">
        <v>4.0300000000000004E-6</v>
      </c>
      <c r="V18" s="631">
        <v>7.1500000000000002E-6</v>
      </c>
      <c r="W18" s="631">
        <v>3.5899999999999999E-6</v>
      </c>
      <c r="X18" s="631">
        <v>4.8099999999999997E-6</v>
      </c>
      <c r="Y18" s="631">
        <v>6.2299999999999996E-6</v>
      </c>
      <c r="Z18" s="631">
        <v>1.9E-6</v>
      </c>
      <c r="AA18" s="631">
        <v>3.5899999999999999E-6</v>
      </c>
      <c r="AB18" s="631">
        <v>3.7699999999999999E-6</v>
      </c>
      <c r="AC18" s="631">
        <v>6.067E-5</v>
      </c>
      <c r="AD18" s="631">
        <v>8.0049999999999994E-5</v>
      </c>
      <c r="AE18" s="631">
        <v>1.00146779</v>
      </c>
      <c r="AF18" s="631">
        <v>6.64E-6</v>
      </c>
      <c r="AG18" s="631">
        <v>2.3819999999999999E-5</v>
      </c>
      <c r="AH18" s="631">
        <v>5.5899999999999998E-6</v>
      </c>
      <c r="AI18" s="631">
        <v>1.715E-5</v>
      </c>
      <c r="AJ18" s="631">
        <v>6.7399999999999998E-6</v>
      </c>
      <c r="AK18" s="631">
        <v>1.242E-5</v>
      </c>
      <c r="AL18" s="631">
        <v>5.7899999999999996E-6</v>
      </c>
      <c r="AM18" s="631">
        <v>1.6609999999999999E-5</v>
      </c>
      <c r="AN18" s="631">
        <v>7.0400000000000004E-6</v>
      </c>
      <c r="AO18" s="631">
        <v>2.2549999999999999E-5</v>
      </c>
      <c r="AP18" s="631">
        <v>9.8800000000000003E-6</v>
      </c>
      <c r="AQ18" s="631">
        <v>2.8700000000000001E-6</v>
      </c>
      <c r="AR18" s="631">
        <v>1.323E-5</v>
      </c>
      <c r="AS18" s="631">
        <v>1.415E-5</v>
      </c>
      <c r="AT18" s="631">
        <v>6.5679999999999995E-5</v>
      </c>
      <c r="AU18" s="631">
        <v>8.8300000000000002E-6</v>
      </c>
      <c r="AV18" s="631">
        <v>2.5128999999999999E-4</v>
      </c>
      <c r="AW18" s="631">
        <v>8.7600000000000008E-6</v>
      </c>
      <c r="AX18" s="631">
        <v>8.8850000000000005E-5</v>
      </c>
      <c r="AY18" s="631">
        <v>9.2099999999999999E-6</v>
      </c>
      <c r="AZ18" s="631">
        <v>5.66E-6</v>
      </c>
      <c r="BA18" s="631">
        <v>6.8390000000000001E-5</v>
      </c>
      <c r="BB18" s="631">
        <v>4.9207999999999999E-4</v>
      </c>
      <c r="BC18" s="632">
        <v>1.005E-5</v>
      </c>
      <c r="BE18" s="468" t="s">
        <v>32</v>
      </c>
      <c r="BF18" s="592" t="s">
        <v>343</v>
      </c>
      <c r="BG18" s="685">
        <v>9.4781339449889112E-6</v>
      </c>
      <c r="BH18" s="631">
        <v>0</v>
      </c>
      <c r="BI18" s="631">
        <v>0</v>
      </c>
      <c r="BJ18" s="631">
        <v>0</v>
      </c>
      <c r="BK18" s="631">
        <v>0</v>
      </c>
      <c r="BL18" s="631">
        <v>0</v>
      </c>
      <c r="BM18" s="631">
        <v>0</v>
      </c>
      <c r="BN18" s="631">
        <v>0</v>
      </c>
      <c r="BO18" s="631">
        <v>0</v>
      </c>
      <c r="BP18" s="631">
        <v>0</v>
      </c>
      <c r="BQ18" s="631">
        <v>0</v>
      </c>
      <c r="BR18" s="631">
        <v>1.9815975639560615E-5</v>
      </c>
      <c r="BS18" s="631">
        <v>2.6179468612488165E-3</v>
      </c>
      <c r="BT18" s="631">
        <v>3.3749151408224679E-3</v>
      </c>
      <c r="BU18" s="631">
        <v>6.9444444444444448E-2</v>
      </c>
      <c r="BV18" s="631">
        <v>5.9624705070655272E-5</v>
      </c>
      <c r="BW18" s="631">
        <v>8.8998376669609551E-4</v>
      </c>
      <c r="BX18" s="631">
        <v>8.5543199315654412E-5</v>
      </c>
      <c r="BY18" s="631">
        <v>6.2760124198982627E-4</v>
      </c>
      <c r="BZ18" s="631">
        <v>1.9510291678860601E-5</v>
      </c>
      <c r="CA18" s="631">
        <v>2.011514936977462E-4</v>
      </c>
      <c r="CB18" s="631">
        <v>0</v>
      </c>
      <c r="CC18" s="631">
        <v>1.385905342665096E-4</v>
      </c>
      <c r="CD18" s="631">
        <v>1.8575793882991075E-5</v>
      </c>
      <c r="CE18" s="631">
        <v>7.4908721933620681E-4</v>
      </c>
      <c r="CF18" s="631">
        <v>9.9979337603561927E-6</v>
      </c>
      <c r="CG18" s="631">
        <v>0</v>
      </c>
      <c r="CH18" s="631">
        <v>2.5207148747384758E-5</v>
      </c>
      <c r="CI18" s="631">
        <v>1.0296919014731949E-4</v>
      </c>
      <c r="CJ18" s="631">
        <v>2.7774293196180201E-3</v>
      </c>
      <c r="CK18" s="631">
        <v>0</v>
      </c>
      <c r="CL18" s="631">
        <v>1.1475820287085051E-2</v>
      </c>
      <c r="CM18" s="631">
        <v>0</v>
      </c>
      <c r="CN18" s="631">
        <v>3.7386869702628932E-3</v>
      </c>
      <c r="CO18" s="631">
        <v>4.6931831514724861E-5</v>
      </c>
      <c r="CP18" s="631">
        <v>0</v>
      </c>
      <c r="CQ18" s="631">
        <v>2.9479565690584534E-3</v>
      </c>
      <c r="CR18" s="631">
        <v>2.3082650781831721E-2</v>
      </c>
      <c r="CS18" s="632">
        <v>0</v>
      </c>
    </row>
    <row r="19" spans="2:97" ht="20.100000000000001" customHeight="1">
      <c r="B19" s="473" t="s">
        <v>33</v>
      </c>
      <c r="C19" s="566" t="s">
        <v>88</v>
      </c>
      <c r="D19" s="633">
        <v>0.1490138787436085</v>
      </c>
      <c r="E19" s="634">
        <v>0.40597609901108167</v>
      </c>
      <c r="F19" s="634">
        <v>0.20974551608021511</v>
      </c>
      <c r="G19" s="634">
        <v>8.7059683006908336E-5</v>
      </c>
      <c r="H19" s="635">
        <v>4.0746387736617803E-2</v>
      </c>
      <c r="I19" s="636">
        <v>4.0309139899432994E-2</v>
      </c>
      <c r="K19" s="43"/>
      <c r="L19" s="688" t="s">
        <v>41</v>
      </c>
      <c r="M19" s="44" t="s">
        <v>40</v>
      </c>
      <c r="O19" s="473" t="s">
        <v>33</v>
      </c>
      <c r="P19" s="566" t="s">
        <v>88</v>
      </c>
      <c r="Q19" s="686">
        <v>7.6050000000000005E-5</v>
      </c>
      <c r="R19" s="635">
        <v>1.137E-4</v>
      </c>
      <c r="S19" s="635">
        <v>9.7460000000000005E-5</v>
      </c>
      <c r="T19" s="635">
        <v>8.5220000000000001E-5</v>
      </c>
      <c r="U19" s="635">
        <v>6.9129999999999997E-5</v>
      </c>
      <c r="V19" s="635">
        <v>1.5067999999999999E-4</v>
      </c>
      <c r="W19" s="635">
        <v>7.3430000000000007E-5</v>
      </c>
      <c r="X19" s="635">
        <v>9.5179999999999993E-5</v>
      </c>
      <c r="Y19" s="635">
        <v>1.2998E-4</v>
      </c>
      <c r="Z19" s="635">
        <v>3.7280000000000002E-5</v>
      </c>
      <c r="AA19" s="635">
        <v>7.4120000000000002E-5</v>
      </c>
      <c r="AB19" s="635">
        <v>8.0140000000000002E-5</v>
      </c>
      <c r="AC19" s="635">
        <v>1.36268E-3</v>
      </c>
      <c r="AD19" s="635">
        <v>2.4478299999999998E-3</v>
      </c>
      <c r="AE19" s="635">
        <v>1.6979749999999998E-2</v>
      </c>
      <c r="AF19" s="635">
        <v>1.0455294100000001</v>
      </c>
      <c r="AG19" s="635">
        <v>3.8211439999999999E-2</v>
      </c>
      <c r="AH19" s="635">
        <v>4.3348909999999997E-2</v>
      </c>
      <c r="AI19" s="635">
        <v>2.12999E-3</v>
      </c>
      <c r="AJ19" s="635">
        <v>2.2510999999999999E-4</v>
      </c>
      <c r="AK19" s="635">
        <v>2.7580999999999998E-4</v>
      </c>
      <c r="AL19" s="635">
        <v>1.3676000000000001E-4</v>
      </c>
      <c r="AM19" s="635">
        <v>3.1550000000000003E-4</v>
      </c>
      <c r="AN19" s="635">
        <v>1.3104999999999999E-4</v>
      </c>
      <c r="AO19" s="635">
        <v>1.5039E-4</v>
      </c>
      <c r="AP19" s="635">
        <v>2.1196E-4</v>
      </c>
      <c r="AQ19" s="635">
        <v>6.2949999999999999E-5</v>
      </c>
      <c r="AR19" s="635">
        <v>2.7891999999999999E-4</v>
      </c>
      <c r="AS19" s="635">
        <v>3.5691999999999999E-4</v>
      </c>
      <c r="AT19" s="635">
        <v>3.7226000000000002E-4</v>
      </c>
      <c r="AU19" s="635">
        <v>3.2693000000000002E-4</v>
      </c>
      <c r="AV19" s="635">
        <v>1.0757E-4</v>
      </c>
      <c r="AW19" s="635">
        <v>1.6307E-4</v>
      </c>
      <c r="AX19" s="635">
        <v>2.1795199999999999E-3</v>
      </c>
      <c r="AY19" s="635">
        <v>1.3677000000000001E-4</v>
      </c>
      <c r="AZ19" s="635">
        <v>8.7499999999999999E-5</v>
      </c>
      <c r="BA19" s="635">
        <v>1.1124E-4</v>
      </c>
      <c r="BB19" s="635">
        <v>4.9912899999999998E-3</v>
      </c>
      <c r="BC19" s="636">
        <v>1.1204E-4</v>
      </c>
      <c r="BE19" s="473" t="s">
        <v>33</v>
      </c>
      <c r="BF19" s="566" t="s">
        <v>88</v>
      </c>
      <c r="BG19" s="686">
        <v>0</v>
      </c>
      <c r="BH19" s="635">
        <v>0</v>
      </c>
      <c r="BI19" s="635">
        <v>0</v>
      </c>
      <c r="BJ19" s="635">
        <v>0</v>
      </c>
      <c r="BK19" s="635">
        <v>0</v>
      </c>
      <c r="BL19" s="635">
        <v>5.1944544004820453E-6</v>
      </c>
      <c r="BM19" s="635">
        <v>0</v>
      </c>
      <c r="BN19" s="635">
        <v>0</v>
      </c>
      <c r="BO19" s="635">
        <v>0</v>
      </c>
      <c r="BP19" s="635">
        <v>0</v>
      </c>
      <c r="BQ19" s="635">
        <v>3.2646665143155627E-5</v>
      </c>
      <c r="BR19" s="635">
        <v>7.9263902558242462E-5</v>
      </c>
      <c r="BS19" s="635">
        <v>5.9043056870717982E-3</v>
      </c>
      <c r="BT19" s="635">
        <v>1.3618317522131468E-2</v>
      </c>
      <c r="BU19" s="635">
        <v>0.10790598290598291</v>
      </c>
      <c r="BV19" s="635">
        <v>0.29118434539172011</v>
      </c>
      <c r="BW19" s="635">
        <v>0.24206134480107083</v>
      </c>
      <c r="BX19" s="635">
        <v>0.27639007698887941</v>
      </c>
      <c r="BY19" s="635">
        <v>1.1269796465013483E-2</v>
      </c>
      <c r="BZ19" s="635">
        <v>6.2432933372353922E-4</v>
      </c>
      <c r="CA19" s="635">
        <v>3.1651779155380654E-4</v>
      </c>
      <c r="CB19" s="635">
        <v>3.9225069526435739E-6</v>
      </c>
      <c r="CC19" s="635">
        <v>3.46476335666274E-5</v>
      </c>
      <c r="CD19" s="635">
        <v>0</v>
      </c>
      <c r="CE19" s="635">
        <v>2.7101563651816454E-5</v>
      </c>
      <c r="CF19" s="635">
        <v>3.9991735041424771E-5</v>
      </c>
      <c r="CG19" s="635">
        <v>0</v>
      </c>
      <c r="CH19" s="635">
        <v>0</v>
      </c>
      <c r="CI19" s="635">
        <v>6.2271843565283691E-4</v>
      </c>
      <c r="CJ19" s="635">
        <v>1.3504931554105969E-3</v>
      </c>
      <c r="CK19" s="635">
        <v>9.4898118961118656E-4</v>
      </c>
      <c r="CL19" s="635">
        <v>1.7632050836728972E-6</v>
      </c>
      <c r="CM19" s="635">
        <v>0</v>
      </c>
      <c r="CN19" s="635">
        <v>1.2164200545898578E-2</v>
      </c>
      <c r="CO19" s="635">
        <v>0</v>
      </c>
      <c r="CP19" s="635">
        <v>0</v>
      </c>
      <c r="CQ19" s="635">
        <v>2.142410297280853E-5</v>
      </c>
      <c r="CR19" s="635">
        <v>3.1616931095709948E-2</v>
      </c>
      <c r="CS19" s="636">
        <v>0</v>
      </c>
    </row>
    <row r="20" spans="2:97" ht="20.100000000000001" customHeight="1">
      <c r="B20" s="463" t="s">
        <v>34</v>
      </c>
      <c r="C20" s="516" t="s">
        <v>344</v>
      </c>
      <c r="D20" s="625">
        <v>0.16692687915459348</v>
      </c>
      <c r="E20" s="626">
        <v>0.37528123487027598</v>
      </c>
      <c r="F20" s="626">
        <v>0.13452994617378178</v>
      </c>
      <c r="G20" s="626">
        <v>1.088352532611439E-2</v>
      </c>
      <c r="H20" s="627">
        <v>3.0423205080739327E-2</v>
      </c>
      <c r="I20" s="628">
        <v>3.0401845470338622E-2</v>
      </c>
      <c r="K20" s="652" t="s">
        <v>409</v>
      </c>
      <c r="L20" s="689">
        <v>260581</v>
      </c>
      <c r="M20" s="653">
        <v>294626</v>
      </c>
      <c r="O20" s="463" t="s">
        <v>34</v>
      </c>
      <c r="P20" s="516" t="s">
        <v>344</v>
      </c>
      <c r="Q20" s="684">
        <v>6.9099999999999999E-5</v>
      </c>
      <c r="R20" s="627">
        <v>9.1810000000000004E-5</v>
      </c>
      <c r="S20" s="627">
        <v>7.2219999999999996E-5</v>
      </c>
      <c r="T20" s="627">
        <v>6.2189999999999999E-5</v>
      </c>
      <c r="U20" s="627">
        <v>6.4720000000000004E-5</v>
      </c>
      <c r="V20" s="627">
        <v>1.0883E-4</v>
      </c>
      <c r="W20" s="627">
        <v>6.2089999999999997E-5</v>
      </c>
      <c r="X20" s="627">
        <v>8.14E-5</v>
      </c>
      <c r="Y20" s="627">
        <v>1.0352E-4</v>
      </c>
      <c r="Z20" s="627">
        <v>3.4560000000000001E-5</v>
      </c>
      <c r="AA20" s="627">
        <v>5.8260000000000001E-5</v>
      </c>
      <c r="AB20" s="627">
        <v>1.2454999999999999E-4</v>
      </c>
      <c r="AC20" s="627">
        <v>9.1157300000000007E-3</v>
      </c>
      <c r="AD20" s="627">
        <v>2.9620499999999999E-3</v>
      </c>
      <c r="AE20" s="627">
        <v>1.7166600000000001E-3</v>
      </c>
      <c r="AF20" s="627">
        <v>1.8594900000000001E-3</v>
      </c>
      <c r="AG20" s="627">
        <v>1.01098328</v>
      </c>
      <c r="AH20" s="627">
        <v>4.7323399999999998E-3</v>
      </c>
      <c r="AI20" s="627">
        <v>6.8163900000000003E-3</v>
      </c>
      <c r="AJ20" s="627">
        <v>2.0678E-4</v>
      </c>
      <c r="AK20" s="627">
        <v>1.4568000000000001E-3</v>
      </c>
      <c r="AL20" s="627">
        <v>1.2249E-4</v>
      </c>
      <c r="AM20" s="627">
        <v>3.3736999999999998E-4</v>
      </c>
      <c r="AN20" s="627">
        <v>8.9959999999999999E-5</v>
      </c>
      <c r="AO20" s="627">
        <v>1.3020999999999999E-4</v>
      </c>
      <c r="AP20" s="627">
        <v>1.3412999999999999E-4</v>
      </c>
      <c r="AQ20" s="627">
        <v>6.347E-5</v>
      </c>
      <c r="AR20" s="627">
        <v>2.2927000000000001E-4</v>
      </c>
      <c r="AS20" s="627">
        <v>1.9525E-4</v>
      </c>
      <c r="AT20" s="627">
        <v>3.3891999999999999E-4</v>
      </c>
      <c r="AU20" s="627">
        <v>2.5003999999999998E-4</v>
      </c>
      <c r="AV20" s="627">
        <v>8.0249999999999999E-5</v>
      </c>
      <c r="AW20" s="627">
        <v>1.0004E-4</v>
      </c>
      <c r="AX20" s="627">
        <v>1.4894299999999999E-3</v>
      </c>
      <c r="AY20" s="627">
        <v>1.0959E-4</v>
      </c>
      <c r="AZ20" s="627">
        <v>7.0809999999999995E-5</v>
      </c>
      <c r="BA20" s="627">
        <v>1.1606E-4</v>
      </c>
      <c r="BB20" s="627">
        <v>5.9009999999999999E-5</v>
      </c>
      <c r="BC20" s="628">
        <v>1.4048000000000001E-4</v>
      </c>
      <c r="BE20" s="463" t="s">
        <v>34</v>
      </c>
      <c r="BF20" s="516" t="s">
        <v>344</v>
      </c>
      <c r="BG20" s="684">
        <v>4.26516027524501E-5</v>
      </c>
      <c r="BH20" s="627">
        <v>0</v>
      </c>
      <c r="BI20" s="627">
        <v>0</v>
      </c>
      <c r="BJ20" s="627">
        <v>0</v>
      </c>
      <c r="BK20" s="627">
        <v>3.0247347685699811E-5</v>
      </c>
      <c r="BL20" s="627">
        <v>5.1944544004820453E-6</v>
      </c>
      <c r="BM20" s="627">
        <v>0</v>
      </c>
      <c r="BN20" s="627">
        <v>2.7286060233977968E-5</v>
      </c>
      <c r="BO20" s="627">
        <v>1.3840830449826989E-5</v>
      </c>
      <c r="BP20" s="627">
        <v>0</v>
      </c>
      <c r="BQ20" s="627">
        <v>0</v>
      </c>
      <c r="BR20" s="627">
        <v>4.1613548843077286E-4</v>
      </c>
      <c r="BS20" s="627">
        <v>5.2748844204311258E-2</v>
      </c>
      <c r="BT20" s="627">
        <v>1.602257983570874E-2</v>
      </c>
      <c r="BU20" s="627">
        <v>9.6153846153846159E-3</v>
      </c>
      <c r="BV20" s="627">
        <v>1.0099289330300991E-2</v>
      </c>
      <c r="BW20" s="627">
        <v>6.4278187565858805E-2</v>
      </c>
      <c r="BX20" s="627">
        <v>2.7288280581693754E-2</v>
      </c>
      <c r="BY20" s="627">
        <v>3.8890256866077701E-2</v>
      </c>
      <c r="BZ20" s="627">
        <v>6.8286020876012093E-4</v>
      </c>
      <c r="CA20" s="627">
        <v>7.8754753929602891E-3</v>
      </c>
      <c r="CB20" s="627">
        <v>3.9225069526435739E-6</v>
      </c>
      <c r="CC20" s="627">
        <v>3.1182870209964659E-4</v>
      </c>
      <c r="CD20" s="627">
        <v>0</v>
      </c>
      <c r="CE20" s="627">
        <v>1.7887032010198862E-4</v>
      </c>
      <c r="CF20" s="627">
        <v>3.3326445867853976E-6</v>
      </c>
      <c r="CG20" s="627">
        <v>2.2557222032992192E-5</v>
      </c>
      <c r="CH20" s="627">
        <v>1.3323778623617659E-4</v>
      </c>
      <c r="CI20" s="627">
        <v>1.3974390091421932E-4</v>
      </c>
      <c r="CJ20" s="627">
        <v>1.3642136954510531E-3</v>
      </c>
      <c r="CK20" s="627">
        <v>7.8923602269330353E-4</v>
      </c>
      <c r="CL20" s="627">
        <v>6.1712177928551404E-5</v>
      </c>
      <c r="CM20" s="627">
        <v>0</v>
      </c>
      <c r="CN20" s="627">
        <v>7.6856773452090221E-3</v>
      </c>
      <c r="CO20" s="627">
        <v>7.0397747272087292E-5</v>
      </c>
      <c r="CP20" s="627">
        <v>2.4711249054794723E-5</v>
      </c>
      <c r="CQ20" s="627">
        <v>2.5280441507914063E-4</v>
      </c>
      <c r="CR20" s="627">
        <v>0</v>
      </c>
      <c r="CS20" s="628">
        <v>2.211044165607208E-4</v>
      </c>
    </row>
    <row r="21" spans="2:97" ht="20.100000000000001" customHeight="1">
      <c r="B21" s="463" t="s">
        <v>35</v>
      </c>
      <c r="C21" s="516" t="s">
        <v>345</v>
      </c>
      <c r="D21" s="625">
        <v>4.2478633349292583E-2</v>
      </c>
      <c r="E21" s="626">
        <v>0.47117194183062444</v>
      </c>
      <c r="F21" s="626">
        <v>0.22976903336184773</v>
      </c>
      <c r="G21" s="626">
        <v>6.4988589058062153E-3</v>
      </c>
      <c r="H21" s="627">
        <v>5.0812660393498715E-2</v>
      </c>
      <c r="I21" s="628">
        <v>5.0812660393498715E-2</v>
      </c>
      <c r="K21" s="654" t="s">
        <v>418</v>
      </c>
      <c r="L21" s="690">
        <v>243387</v>
      </c>
      <c r="M21" s="655">
        <v>247624</v>
      </c>
      <c r="O21" s="463" t="s">
        <v>35</v>
      </c>
      <c r="P21" s="516" t="s">
        <v>345</v>
      </c>
      <c r="Q21" s="684">
        <v>3.58E-6</v>
      </c>
      <c r="R21" s="627">
        <v>4.2899999999999996E-6</v>
      </c>
      <c r="S21" s="627">
        <v>4.0600000000000001E-6</v>
      </c>
      <c r="T21" s="627">
        <v>3.2499999999999998E-6</v>
      </c>
      <c r="U21" s="627">
        <v>3.1099999999999999E-6</v>
      </c>
      <c r="V21" s="627">
        <v>7.1999999999999997E-6</v>
      </c>
      <c r="W21" s="627">
        <v>7.0099999999999998E-6</v>
      </c>
      <c r="X21" s="627">
        <v>3.49E-6</v>
      </c>
      <c r="Y21" s="627">
        <v>5.1100000000000002E-6</v>
      </c>
      <c r="Z21" s="627">
        <v>1.6899999999999999E-6</v>
      </c>
      <c r="AA21" s="627">
        <v>2.83E-6</v>
      </c>
      <c r="AB21" s="627">
        <v>5.0699999999999997E-6</v>
      </c>
      <c r="AC21" s="627">
        <v>3.6510000000000001E-5</v>
      </c>
      <c r="AD21" s="627">
        <v>6.7399999999999998E-6</v>
      </c>
      <c r="AE21" s="627">
        <v>2.7599999999999998E-6</v>
      </c>
      <c r="AF21" s="627">
        <v>6.1199999999999999E-6</v>
      </c>
      <c r="AG21" s="627">
        <v>5.4700000000000001E-6</v>
      </c>
      <c r="AH21" s="627">
        <v>1.00120651</v>
      </c>
      <c r="AI21" s="627">
        <v>9.1409999999999994E-5</v>
      </c>
      <c r="AJ21" s="627">
        <v>5.9100000000000002E-6</v>
      </c>
      <c r="AK21" s="627">
        <v>8.4909999999999998E-5</v>
      </c>
      <c r="AL21" s="627">
        <v>5.93E-6</v>
      </c>
      <c r="AM21" s="627">
        <v>1.1790000000000001E-5</v>
      </c>
      <c r="AN21" s="627">
        <v>4.7400000000000004E-6</v>
      </c>
      <c r="AO21" s="627">
        <v>1.2809999999999999E-5</v>
      </c>
      <c r="AP21" s="627">
        <v>9.9599999999999995E-6</v>
      </c>
      <c r="AQ21" s="627">
        <v>5.9599999999999997E-6</v>
      </c>
      <c r="AR21" s="627">
        <v>1.1219999999999999E-5</v>
      </c>
      <c r="AS21" s="627">
        <v>1.155E-5</v>
      </c>
      <c r="AT21" s="627">
        <v>6.4599999999999998E-5</v>
      </c>
      <c r="AU21" s="627">
        <v>8.5900000000000008E-6</v>
      </c>
      <c r="AV21" s="627">
        <v>4.0099999999999997E-6</v>
      </c>
      <c r="AW21" s="627">
        <v>6.8399999999999997E-6</v>
      </c>
      <c r="AX21" s="627">
        <v>5.2679999999999997E-5</v>
      </c>
      <c r="AY21" s="627">
        <v>4.8500000000000002E-6</v>
      </c>
      <c r="AZ21" s="627">
        <v>7.3699999999999997E-6</v>
      </c>
      <c r="BA21" s="627">
        <v>9.7899999999999994E-6</v>
      </c>
      <c r="BB21" s="627">
        <v>3.63E-6</v>
      </c>
      <c r="BC21" s="628">
        <v>9.9699999999999994E-6</v>
      </c>
      <c r="BE21" s="463" t="s">
        <v>35</v>
      </c>
      <c r="BF21" s="516" t="s">
        <v>345</v>
      </c>
      <c r="BG21" s="684">
        <v>9.4781339449889112E-6</v>
      </c>
      <c r="BH21" s="627">
        <v>0</v>
      </c>
      <c r="BI21" s="627">
        <v>1.2881092488390916E-5</v>
      </c>
      <c r="BJ21" s="627">
        <v>0</v>
      </c>
      <c r="BK21" s="627">
        <v>0</v>
      </c>
      <c r="BL21" s="627">
        <v>5.7138998405302498E-5</v>
      </c>
      <c r="BM21" s="627">
        <v>9.4822681585435235E-5</v>
      </c>
      <c r="BN21" s="627">
        <v>0</v>
      </c>
      <c r="BO21" s="627">
        <v>1.3840830449826989E-5</v>
      </c>
      <c r="BP21" s="627">
        <v>0</v>
      </c>
      <c r="BQ21" s="627">
        <v>0</v>
      </c>
      <c r="BR21" s="627">
        <v>5.944792691868184E-5</v>
      </c>
      <c r="BS21" s="627">
        <v>7.7981395866986015E-4</v>
      </c>
      <c r="BT21" s="627">
        <v>8.7533822096259967E-5</v>
      </c>
      <c r="BU21" s="627">
        <v>0</v>
      </c>
      <c r="BV21" s="627">
        <v>6.5303248410717677E-5</v>
      </c>
      <c r="BW21" s="627">
        <v>5.6958961068550107E-5</v>
      </c>
      <c r="BX21" s="627">
        <v>2.8314798973481606E-2</v>
      </c>
      <c r="BY21" s="627">
        <v>2.0389533172779522E-3</v>
      </c>
      <c r="BZ21" s="627">
        <v>3.9020583357721201E-5</v>
      </c>
      <c r="CA21" s="627">
        <v>1.8783999779127772E-3</v>
      </c>
      <c r="CB21" s="627">
        <v>1.1767520857930721E-5</v>
      </c>
      <c r="CC21" s="627">
        <v>0</v>
      </c>
      <c r="CD21" s="627">
        <v>1.8575793882991075E-5</v>
      </c>
      <c r="CE21" s="627">
        <v>2.0055157102344176E-4</v>
      </c>
      <c r="CF21" s="627">
        <v>1.0331198219034732E-4</v>
      </c>
      <c r="CG21" s="627">
        <v>6.5415943895677354E-5</v>
      </c>
      <c r="CH21" s="627">
        <v>6.8419403742901481E-5</v>
      </c>
      <c r="CI21" s="627">
        <v>1.0296919014731949E-4</v>
      </c>
      <c r="CJ21" s="627">
        <v>1.4151757013156038E-3</v>
      </c>
      <c r="CK21" s="627">
        <v>8.8571577697044081E-5</v>
      </c>
      <c r="CL21" s="627">
        <v>1.4987243211219626E-5</v>
      </c>
      <c r="CM21" s="627">
        <v>5.7724222526877843E-5</v>
      </c>
      <c r="CN21" s="627">
        <v>1.0989800316046545E-3</v>
      </c>
      <c r="CO21" s="627">
        <v>0</v>
      </c>
      <c r="CP21" s="627">
        <v>8.4018246786302054E-5</v>
      </c>
      <c r="CQ21" s="627">
        <v>1.4996872080965971E-4</v>
      </c>
      <c r="CR21" s="627">
        <v>0</v>
      </c>
      <c r="CS21" s="628">
        <v>0</v>
      </c>
    </row>
    <row r="22" spans="2:97" ht="20.100000000000001" customHeight="1">
      <c r="B22" s="463" t="s">
        <v>36</v>
      </c>
      <c r="C22" s="516" t="s">
        <v>53</v>
      </c>
      <c r="D22" s="625">
        <v>7.6448272360599479E-2</v>
      </c>
      <c r="E22" s="626">
        <v>0.24835892785288305</v>
      </c>
      <c r="F22" s="626">
        <v>0.1878449554673377</v>
      </c>
      <c r="G22" s="626">
        <v>0.10227063367734776</v>
      </c>
      <c r="H22" s="627">
        <v>3.6160641894935348E-2</v>
      </c>
      <c r="I22" s="628">
        <v>3.5322839280030272E-2</v>
      </c>
      <c r="K22" s="654" t="s">
        <v>425</v>
      </c>
      <c r="L22" s="690">
        <v>248179</v>
      </c>
      <c r="M22" s="655">
        <v>235625</v>
      </c>
      <c r="O22" s="463" t="s">
        <v>36</v>
      </c>
      <c r="P22" s="516" t="s">
        <v>53</v>
      </c>
      <c r="Q22" s="684">
        <v>4.4149E-4</v>
      </c>
      <c r="R22" s="627">
        <v>4.5766999999999997E-4</v>
      </c>
      <c r="S22" s="627">
        <v>2.7513E-4</v>
      </c>
      <c r="T22" s="627">
        <v>1.8264999999999999E-4</v>
      </c>
      <c r="U22" s="627">
        <v>1.7882E-4</v>
      </c>
      <c r="V22" s="627">
        <v>3.0527000000000001E-4</v>
      </c>
      <c r="W22" s="627">
        <v>1.9468E-4</v>
      </c>
      <c r="X22" s="627">
        <v>1.9326E-4</v>
      </c>
      <c r="Y22" s="627">
        <v>3.2674000000000001E-4</v>
      </c>
      <c r="Z22" s="627">
        <v>8.9560000000000003E-5</v>
      </c>
      <c r="AA22" s="627">
        <v>1.6621E-4</v>
      </c>
      <c r="AB22" s="627">
        <v>1.4222E-4</v>
      </c>
      <c r="AC22" s="627">
        <v>1.6854000000000001E-4</v>
      </c>
      <c r="AD22" s="627">
        <v>1.6812000000000001E-4</v>
      </c>
      <c r="AE22" s="627">
        <v>1.6587000000000001E-4</v>
      </c>
      <c r="AF22" s="627">
        <v>1.9919E-4</v>
      </c>
      <c r="AG22" s="627">
        <v>1.7705999999999999E-4</v>
      </c>
      <c r="AH22" s="627">
        <v>1.2350999999999999E-4</v>
      </c>
      <c r="AI22" s="627">
        <v>1.02905603</v>
      </c>
      <c r="AJ22" s="627">
        <v>3.6161E-4</v>
      </c>
      <c r="AK22" s="627">
        <v>3.6352999999999998E-4</v>
      </c>
      <c r="AL22" s="627">
        <v>2.8528000000000001E-4</v>
      </c>
      <c r="AM22" s="627">
        <v>5.8962000000000001E-4</v>
      </c>
      <c r="AN22" s="627">
        <v>2.9328999999999998E-4</v>
      </c>
      <c r="AO22" s="627">
        <v>3.0176999999999998E-4</v>
      </c>
      <c r="AP22" s="627">
        <v>3.8625999999999998E-4</v>
      </c>
      <c r="AQ22" s="627">
        <v>1.1586000000000001E-4</v>
      </c>
      <c r="AR22" s="627">
        <v>1.47332E-3</v>
      </c>
      <c r="AS22" s="627">
        <v>4.6483000000000001E-4</v>
      </c>
      <c r="AT22" s="627">
        <v>7.5774000000000002E-4</v>
      </c>
      <c r="AU22" s="627">
        <v>3.3258000000000002E-4</v>
      </c>
      <c r="AV22" s="627">
        <v>1.9019999999999999E-4</v>
      </c>
      <c r="AW22" s="627">
        <v>2.9857000000000001E-4</v>
      </c>
      <c r="AX22" s="627">
        <v>4.1873600000000002E-3</v>
      </c>
      <c r="AY22" s="627">
        <v>3.3181999999999998E-4</v>
      </c>
      <c r="AZ22" s="627">
        <v>1.9791000000000001E-4</v>
      </c>
      <c r="BA22" s="627">
        <v>2.2487000000000001E-4</v>
      </c>
      <c r="BB22" s="627">
        <v>1.6635E-4</v>
      </c>
      <c r="BC22" s="628">
        <v>2.4941999999999998E-4</v>
      </c>
      <c r="BE22" s="463" t="s">
        <v>36</v>
      </c>
      <c r="BF22" s="516" t="s">
        <v>53</v>
      </c>
      <c r="BG22" s="684">
        <v>2.5140750289083086E-3</v>
      </c>
      <c r="BH22" s="627">
        <v>2.7270248159258248E-4</v>
      </c>
      <c r="BI22" s="627">
        <v>0</v>
      </c>
      <c r="BJ22" s="627">
        <v>0</v>
      </c>
      <c r="BK22" s="627">
        <v>0</v>
      </c>
      <c r="BL22" s="627">
        <v>0</v>
      </c>
      <c r="BM22" s="627">
        <v>0</v>
      </c>
      <c r="BN22" s="627">
        <v>0</v>
      </c>
      <c r="BO22" s="627">
        <v>0</v>
      </c>
      <c r="BP22" s="627">
        <v>0</v>
      </c>
      <c r="BQ22" s="627">
        <v>0</v>
      </c>
      <c r="BR22" s="627">
        <v>0</v>
      </c>
      <c r="BS22" s="627">
        <v>0</v>
      </c>
      <c r="BT22" s="627">
        <v>1.167117627950133E-5</v>
      </c>
      <c r="BU22" s="627">
        <v>0</v>
      </c>
      <c r="BV22" s="627">
        <v>0</v>
      </c>
      <c r="BW22" s="627">
        <v>0</v>
      </c>
      <c r="BX22" s="627">
        <v>0</v>
      </c>
      <c r="BY22" s="627">
        <v>0.3677112673941636</v>
      </c>
      <c r="BZ22" s="627">
        <v>0</v>
      </c>
      <c r="CA22" s="627">
        <v>0</v>
      </c>
      <c r="CB22" s="627">
        <v>0</v>
      </c>
      <c r="CC22" s="627">
        <v>0</v>
      </c>
      <c r="CD22" s="627">
        <v>0</v>
      </c>
      <c r="CE22" s="627">
        <v>0</v>
      </c>
      <c r="CF22" s="627">
        <v>0</v>
      </c>
      <c r="CG22" s="627">
        <v>0</v>
      </c>
      <c r="CH22" s="627">
        <v>1.1269396000705801E-2</v>
      </c>
      <c r="CI22" s="627">
        <v>0</v>
      </c>
      <c r="CJ22" s="627">
        <v>5.9841155347874495E-3</v>
      </c>
      <c r="CK22" s="627">
        <v>1.5658189628584579E-4</v>
      </c>
      <c r="CL22" s="627">
        <v>0</v>
      </c>
      <c r="CM22" s="627">
        <v>0</v>
      </c>
      <c r="CN22" s="627">
        <v>4.8175549490015804E-2</v>
      </c>
      <c r="CO22" s="627">
        <v>0</v>
      </c>
      <c r="CP22" s="627">
        <v>0</v>
      </c>
      <c r="CQ22" s="627">
        <v>7.2841950107548994E-5</v>
      </c>
      <c r="CR22" s="627">
        <v>0</v>
      </c>
      <c r="CS22" s="628">
        <v>0</v>
      </c>
    </row>
    <row r="23" spans="2:97" ht="20.100000000000001" customHeight="1">
      <c r="B23" s="468" t="s">
        <v>94</v>
      </c>
      <c r="C23" s="541" t="s">
        <v>9</v>
      </c>
      <c r="D23" s="629">
        <v>0.11936716085881127</v>
      </c>
      <c r="E23" s="630">
        <v>0.47731928592332457</v>
      </c>
      <c r="F23" s="630">
        <v>0.2657106623744025</v>
      </c>
      <c r="G23" s="630">
        <v>1.0469259678534118E-2</v>
      </c>
      <c r="H23" s="631">
        <v>0.11598868403082627</v>
      </c>
      <c r="I23" s="632">
        <v>9.4956589601014538E-2</v>
      </c>
      <c r="K23" s="654" t="s">
        <v>428</v>
      </c>
      <c r="L23" s="690">
        <v>260826</v>
      </c>
      <c r="M23" s="655">
        <v>255933</v>
      </c>
      <c r="O23" s="468" t="s">
        <v>94</v>
      </c>
      <c r="P23" s="541" t="s">
        <v>9</v>
      </c>
      <c r="Q23" s="685">
        <v>4.0276E-4</v>
      </c>
      <c r="R23" s="631">
        <v>5.5725000000000002E-4</v>
      </c>
      <c r="S23" s="631">
        <v>1.0409E-3</v>
      </c>
      <c r="T23" s="631">
        <v>2.4153199999999999E-3</v>
      </c>
      <c r="U23" s="631">
        <v>1.9367799999999999E-3</v>
      </c>
      <c r="V23" s="631">
        <v>1.11914E-3</v>
      </c>
      <c r="W23" s="631">
        <v>2.6385999999999998E-4</v>
      </c>
      <c r="X23" s="631">
        <v>7.7139999999999999E-4</v>
      </c>
      <c r="Y23" s="631">
        <v>5.5593000000000005E-4</v>
      </c>
      <c r="Z23" s="631">
        <v>9.3806E-4</v>
      </c>
      <c r="AA23" s="631">
        <v>1.018459E-2</v>
      </c>
      <c r="AB23" s="631">
        <v>3.8095000000000002E-4</v>
      </c>
      <c r="AC23" s="631">
        <v>3.3958000000000003E-4</v>
      </c>
      <c r="AD23" s="631">
        <v>4.4611999999999999E-4</v>
      </c>
      <c r="AE23" s="631">
        <v>9.2122999999999999E-4</v>
      </c>
      <c r="AF23" s="631">
        <v>6.5870999999999996E-4</v>
      </c>
      <c r="AG23" s="631">
        <v>8.1090999999999997E-4</v>
      </c>
      <c r="AH23" s="631">
        <v>6.6903999999999998E-4</v>
      </c>
      <c r="AI23" s="631">
        <v>3.4591E-4</v>
      </c>
      <c r="AJ23" s="631">
        <v>1.00459733</v>
      </c>
      <c r="AK23" s="631">
        <v>5.9285999999999996E-4</v>
      </c>
      <c r="AL23" s="631">
        <v>1.1704899999999999E-3</v>
      </c>
      <c r="AM23" s="631">
        <v>9.5376E-4</v>
      </c>
      <c r="AN23" s="631">
        <v>9.8783000000000009E-4</v>
      </c>
      <c r="AO23" s="631">
        <v>9.1208999999999995E-4</v>
      </c>
      <c r="AP23" s="631">
        <v>2.0527000000000002E-3</v>
      </c>
      <c r="AQ23" s="631">
        <v>1.9000000000000001E-4</v>
      </c>
      <c r="AR23" s="631">
        <v>5.2561000000000003E-4</v>
      </c>
      <c r="AS23" s="631">
        <v>2.7640099999999999E-3</v>
      </c>
      <c r="AT23" s="631">
        <v>1.0205100000000001E-3</v>
      </c>
      <c r="AU23" s="631">
        <v>2.1874799999999999E-3</v>
      </c>
      <c r="AV23" s="631">
        <v>6.7836999999999997E-4</v>
      </c>
      <c r="AW23" s="631">
        <v>4.7981500000000002E-3</v>
      </c>
      <c r="AX23" s="631">
        <v>1.0872799999999999E-3</v>
      </c>
      <c r="AY23" s="631">
        <v>7.8428000000000005E-4</v>
      </c>
      <c r="AZ23" s="631">
        <v>6.2034000000000004E-4</v>
      </c>
      <c r="BA23" s="631">
        <v>1.3345799999999999E-3</v>
      </c>
      <c r="BB23" s="631">
        <v>1.5714059999999998E-2</v>
      </c>
      <c r="BC23" s="632">
        <v>4.0927999999999998E-4</v>
      </c>
      <c r="BE23" s="468" t="s">
        <v>94</v>
      </c>
      <c r="BF23" s="541" t="s">
        <v>9</v>
      </c>
      <c r="BG23" s="685">
        <v>1.156332341288647E-3</v>
      </c>
      <c r="BH23" s="631">
        <v>2.4543223343332426E-3</v>
      </c>
      <c r="BI23" s="631">
        <v>6.1464279657105318E-3</v>
      </c>
      <c r="BJ23" s="631">
        <v>1.7803757083575029E-2</v>
      </c>
      <c r="BK23" s="631">
        <v>1.3293709307865066E-2</v>
      </c>
      <c r="BL23" s="631">
        <v>6.5709848166097878E-3</v>
      </c>
      <c r="BM23" s="631">
        <v>1.0430494974397876E-3</v>
      </c>
      <c r="BN23" s="631">
        <v>4.2770899416760466E-3</v>
      </c>
      <c r="BO23" s="631">
        <v>2.4498269896193773E-3</v>
      </c>
      <c r="BP23" s="631">
        <v>6.3331068620790061E-3</v>
      </c>
      <c r="BQ23" s="631">
        <v>7.1202376677222415E-2</v>
      </c>
      <c r="BR23" s="631">
        <v>7.1337512302418213E-4</v>
      </c>
      <c r="BS23" s="631">
        <v>5.5700997047847158E-4</v>
      </c>
      <c r="BT23" s="631">
        <v>1.7701284023910349E-3</v>
      </c>
      <c r="BU23" s="631">
        <v>4.2735042735042739E-3</v>
      </c>
      <c r="BV23" s="631">
        <v>3.2566446055257905E-3</v>
      </c>
      <c r="BW23" s="631">
        <v>3.9728875345313702E-3</v>
      </c>
      <c r="BX23" s="631">
        <v>3.9349871685201024E-3</v>
      </c>
      <c r="BY23" s="631">
        <v>1.1621133045457549E-3</v>
      </c>
      <c r="BZ23" s="631">
        <v>3.5879426397424641E-2</v>
      </c>
      <c r="CA23" s="631">
        <v>2.7411821199986985E-3</v>
      </c>
      <c r="CB23" s="631">
        <v>7.4919882795492256E-3</v>
      </c>
      <c r="CC23" s="631">
        <v>4.0018016769454642E-3</v>
      </c>
      <c r="CD23" s="631">
        <v>5.6841929281952691E-3</v>
      </c>
      <c r="CE23" s="631">
        <v>5.4517505441993982E-3</v>
      </c>
      <c r="CF23" s="631">
        <v>1.3840472968919756E-2</v>
      </c>
      <c r="CG23" s="631">
        <v>6.5415943895677354E-5</v>
      </c>
      <c r="CH23" s="631">
        <v>1.8293187948102082E-3</v>
      </c>
      <c r="CI23" s="631">
        <v>1.8174062061001889E-2</v>
      </c>
      <c r="CJ23" s="631">
        <v>6.4721747447979549E-3</v>
      </c>
      <c r="CK23" s="631">
        <v>1.5922322726359694E-2</v>
      </c>
      <c r="CL23" s="631">
        <v>3.402104208946855E-3</v>
      </c>
      <c r="CM23" s="631">
        <v>3.710224402915073E-2</v>
      </c>
      <c r="CN23" s="631">
        <v>6.6657089498635257E-3</v>
      </c>
      <c r="CO23" s="631">
        <v>2.7924439751261295E-3</v>
      </c>
      <c r="CP23" s="631">
        <v>2.312972911528786E-3</v>
      </c>
      <c r="CQ23" s="631">
        <v>8.8738634513372931E-3</v>
      </c>
      <c r="CR23" s="631">
        <v>0.12744143421730914</v>
      </c>
      <c r="CS23" s="632">
        <v>7.3701472186906932E-4</v>
      </c>
    </row>
    <row r="24" spans="2:97" ht="20.100000000000001" customHeight="1">
      <c r="B24" s="473" t="s">
        <v>104</v>
      </c>
      <c r="C24" s="566" t="s">
        <v>10</v>
      </c>
      <c r="D24" s="633">
        <v>1</v>
      </c>
      <c r="E24" s="634">
        <v>0.48993207192940763</v>
      </c>
      <c r="F24" s="634">
        <v>0.30117111582874906</v>
      </c>
      <c r="G24" s="634">
        <v>0</v>
      </c>
      <c r="H24" s="635">
        <v>7.8133550787301026E-2</v>
      </c>
      <c r="I24" s="636">
        <v>6.3690084710415804E-2</v>
      </c>
      <c r="K24" s="654"/>
      <c r="L24" s="690"/>
      <c r="M24" s="655"/>
      <c r="O24" s="473" t="s">
        <v>104</v>
      </c>
      <c r="P24" s="566" t="s">
        <v>10</v>
      </c>
      <c r="Q24" s="686">
        <v>5.8662699999999998E-3</v>
      </c>
      <c r="R24" s="635">
        <v>6.4725599999999996E-3</v>
      </c>
      <c r="S24" s="635">
        <v>3.4172299999999998E-3</v>
      </c>
      <c r="T24" s="635">
        <v>4.8868599999999998E-3</v>
      </c>
      <c r="U24" s="635">
        <v>9.7605699999999997E-3</v>
      </c>
      <c r="V24" s="635">
        <v>5.2692299999999997E-3</v>
      </c>
      <c r="W24" s="635">
        <v>8.6049000000000004E-3</v>
      </c>
      <c r="X24" s="635">
        <v>7.09408E-3</v>
      </c>
      <c r="Y24" s="635">
        <v>9.1581400000000004E-3</v>
      </c>
      <c r="Z24" s="635">
        <v>6.6983800000000003E-3</v>
      </c>
      <c r="AA24" s="635">
        <v>8.4312899999999993E-3</v>
      </c>
      <c r="AB24" s="635">
        <v>7.5239399999999998E-3</v>
      </c>
      <c r="AC24" s="635">
        <v>3.7548199999999999E-3</v>
      </c>
      <c r="AD24" s="635">
        <v>3.1918200000000002E-3</v>
      </c>
      <c r="AE24" s="635">
        <v>3.8206199999999998E-3</v>
      </c>
      <c r="AF24" s="635">
        <v>4.4378999999999998E-3</v>
      </c>
      <c r="AG24" s="635">
        <v>3.8295299999999998E-3</v>
      </c>
      <c r="AH24" s="635">
        <v>3.4895899999999999E-3</v>
      </c>
      <c r="AI24" s="635">
        <v>2.4707800000000001E-3</v>
      </c>
      <c r="AJ24" s="635">
        <v>5.0035499999999998E-3</v>
      </c>
      <c r="AK24" s="635">
        <v>1.0028971799999999</v>
      </c>
      <c r="AL24" s="635">
        <v>2.2953100000000001E-2</v>
      </c>
      <c r="AM24" s="635">
        <v>5.1251789999999998E-2</v>
      </c>
      <c r="AN24" s="635">
        <v>6.3637299999999997E-3</v>
      </c>
      <c r="AO24" s="635">
        <v>6.27079E-3</v>
      </c>
      <c r="AP24" s="635">
        <v>5.2264199999999999E-3</v>
      </c>
      <c r="AQ24" s="635">
        <v>1.497884E-2</v>
      </c>
      <c r="AR24" s="635">
        <v>1.340103E-2</v>
      </c>
      <c r="AS24" s="635">
        <v>7.3548399999999996E-3</v>
      </c>
      <c r="AT24" s="635">
        <v>1.004069E-2</v>
      </c>
      <c r="AU24" s="635">
        <v>8.6047499999999996E-3</v>
      </c>
      <c r="AV24" s="635">
        <v>4.97505E-3</v>
      </c>
      <c r="AW24" s="635">
        <v>3.8127600000000001E-3</v>
      </c>
      <c r="AX24" s="635">
        <v>3.0503399999999999E-3</v>
      </c>
      <c r="AY24" s="635">
        <v>7.3636400000000003E-3</v>
      </c>
      <c r="AZ24" s="635">
        <v>5.4916499999999998E-3</v>
      </c>
      <c r="BA24" s="635">
        <v>6.6686799999999997E-3</v>
      </c>
      <c r="BB24" s="635">
        <v>3.2047199999999999E-3</v>
      </c>
      <c r="BC24" s="636">
        <v>1.7121250000000001E-2</v>
      </c>
      <c r="BE24" s="473" t="s">
        <v>104</v>
      </c>
      <c r="BF24" s="566" t="s">
        <v>10</v>
      </c>
      <c r="BG24" s="686">
        <v>3.2344132087274657E-3</v>
      </c>
      <c r="BH24" s="635">
        <v>2.4543223343332426E-3</v>
      </c>
      <c r="BI24" s="635">
        <v>5.8823655696985176E-4</v>
      </c>
      <c r="BJ24" s="635">
        <v>2.8557404845834635E-3</v>
      </c>
      <c r="BK24" s="635">
        <v>6.3443811770755353E-3</v>
      </c>
      <c r="BL24" s="635">
        <v>2.9504500994738019E-3</v>
      </c>
      <c r="BM24" s="635">
        <v>6.6375877109804667E-3</v>
      </c>
      <c r="BN24" s="635">
        <v>4.8705617517650667E-3</v>
      </c>
      <c r="BO24" s="635">
        <v>5.8823529411764705E-3</v>
      </c>
      <c r="BP24" s="635">
        <v>4.6588372318742115E-3</v>
      </c>
      <c r="BQ24" s="635">
        <v>5.5825797394796119E-3</v>
      </c>
      <c r="BR24" s="635">
        <v>5.8589234640967552E-3</v>
      </c>
      <c r="BS24" s="635">
        <v>2.2280398819138863E-3</v>
      </c>
      <c r="BT24" s="635">
        <v>1.818758303555624E-3</v>
      </c>
      <c r="BU24" s="635">
        <v>2.136752136752137E-3</v>
      </c>
      <c r="BV24" s="635">
        <v>2.5269517863277711E-3</v>
      </c>
      <c r="BW24" s="635">
        <v>2.3424372739441232E-3</v>
      </c>
      <c r="BX24" s="635">
        <v>2.3952095808383233E-3</v>
      </c>
      <c r="BY24" s="635">
        <v>1.1170701532067721E-3</v>
      </c>
      <c r="BZ24" s="635">
        <v>1.7169056677397328E-3</v>
      </c>
      <c r="CA24" s="635">
        <v>7.7896901971186031E-4</v>
      </c>
      <c r="CB24" s="635">
        <v>1.9741977492655105E-2</v>
      </c>
      <c r="CC24" s="635">
        <v>4.519783798766544E-2</v>
      </c>
      <c r="CD24" s="635">
        <v>2.9999907121030585E-3</v>
      </c>
      <c r="CE24" s="635">
        <v>3.7031576573842004E-3</v>
      </c>
      <c r="CF24" s="635">
        <v>3.3126487192646852E-3</v>
      </c>
      <c r="CG24" s="635">
        <v>1.3255751527687862E-2</v>
      </c>
      <c r="CH24" s="635">
        <v>1.0687831068891138E-2</v>
      </c>
      <c r="CI24" s="635">
        <v>4.8150354630794165E-3</v>
      </c>
      <c r="CJ24" s="635">
        <v>8.4871340535963499E-3</v>
      </c>
      <c r="CK24" s="635">
        <v>6.6555214098064554E-3</v>
      </c>
      <c r="CL24" s="635">
        <v>2.9674741558214862E-3</v>
      </c>
      <c r="CM24" s="635">
        <v>1.7605887870697742E-3</v>
      </c>
      <c r="CN24" s="635">
        <v>1.5658669731360437E-3</v>
      </c>
      <c r="CO24" s="635">
        <v>2.6516484805819548E-3</v>
      </c>
      <c r="CP24" s="635">
        <v>1.7100184345917948E-3</v>
      </c>
      <c r="CQ24" s="635">
        <v>4.100573308995552E-3</v>
      </c>
      <c r="CR24" s="635">
        <v>0</v>
      </c>
      <c r="CS24" s="636">
        <v>1.4445488548633759E-2</v>
      </c>
    </row>
    <row r="25" spans="2:97" ht="20.100000000000001" customHeight="1">
      <c r="B25" s="463" t="s">
        <v>105</v>
      </c>
      <c r="C25" s="516" t="s">
        <v>11</v>
      </c>
      <c r="D25" s="625">
        <v>0.85025571857947813</v>
      </c>
      <c r="E25" s="626">
        <v>0.44507509639560838</v>
      </c>
      <c r="F25" s="626">
        <v>5.5256355441890018E-2</v>
      </c>
      <c r="G25" s="626">
        <v>2.8814358937222246E-2</v>
      </c>
      <c r="H25" s="627">
        <v>7.6488885576549686E-3</v>
      </c>
      <c r="I25" s="628">
        <v>7.6488885576549686E-3</v>
      </c>
      <c r="K25" s="654"/>
      <c r="L25" s="690"/>
      <c r="M25" s="655"/>
      <c r="O25" s="463" t="s">
        <v>105</v>
      </c>
      <c r="P25" s="516" t="s">
        <v>11</v>
      </c>
      <c r="Q25" s="684">
        <v>1.546874E-2</v>
      </c>
      <c r="R25" s="627">
        <v>1.7295270000000001E-2</v>
      </c>
      <c r="S25" s="627">
        <v>1.8861820000000001E-2</v>
      </c>
      <c r="T25" s="627">
        <v>2.625651E-2</v>
      </c>
      <c r="U25" s="627">
        <v>6.9894780000000004E-2</v>
      </c>
      <c r="V25" s="627">
        <v>2.65127E-2</v>
      </c>
      <c r="W25" s="627">
        <v>2.048378E-2</v>
      </c>
      <c r="X25" s="627">
        <v>3.190751E-2</v>
      </c>
      <c r="Y25" s="627">
        <v>4.3017029999999998E-2</v>
      </c>
      <c r="Z25" s="627">
        <v>4.4029640000000002E-2</v>
      </c>
      <c r="AA25" s="627">
        <v>3.3008129999999997E-2</v>
      </c>
      <c r="AB25" s="627">
        <v>1.8490309999999999E-2</v>
      </c>
      <c r="AC25" s="627">
        <v>1.4217749999999999E-2</v>
      </c>
      <c r="AD25" s="627">
        <v>1.3573429999999999E-2</v>
      </c>
      <c r="AE25" s="627">
        <v>1.6798690000000002E-2</v>
      </c>
      <c r="AF25" s="627">
        <v>3.5979560000000001E-2</v>
      </c>
      <c r="AG25" s="627">
        <v>1.2494709999999999E-2</v>
      </c>
      <c r="AH25" s="627">
        <v>1.0196510000000001E-2</v>
      </c>
      <c r="AI25" s="627">
        <v>1.6949430000000001E-2</v>
      </c>
      <c r="AJ25" s="627">
        <v>2.6230799999999999E-2</v>
      </c>
      <c r="AK25" s="627">
        <v>7.7251899999999998E-3</v>
      </c>
      <c r="AL25" s="627">
        <v>1.1045007600000001</v>
      </c>
      <c r="AM25" s="627">
        <v>6.410486E-2</v>
      </c>
      <c r="AN25" s="627">
        <v>6.5557799999999999E-2</v>
      </c>
      <c r="AO25" s="627">
        <v>2.724524E-2</v>
      </c>
      <c r="AP25" s="627">
        <v>7.2371299999999996E-3</v>
      </c>
      <c r="AQ25" s="627">
        <v>5.9566300000000001E-3</v>
      </c>
      <c r="AR25" s="627">
        <v>1.062077E-2</v>
      </c>
      <c r="AS25" s="627">
        <v>1.100807E-2</v>
      </c>
      <c r="AT25" s="627">
        <v>1.36337E-2</v>
      </c>
      <c r="AU25" s="627">
        <v>1.5656159999999999E-2</v>
      </c>
      <c r="AV25" s="627">
        <v>1.6044659999999999E-2</v>
      </c>
      <c r="AW25" s="627">
        <v>6.9031400000000003E-3</v>
      </c>
      <c r="AX25" s="627">
        <v>7.5315499999999997E-3</v>
      </c>
      <c r="AY25" s="627">
        <v>6.129209E-2</v>
      </c>
      <c r="AZ25" s="627">
        <v>3.4771349999999999E-2</v>
      </c>
      <c r="BA25" s="627">
        <v>2.8935059999999999E-2</v>
      </c>
      <c r="BB25" s="627">
        <v>1.440724E-2</v>
      </c>
      <c r="BC25" s="628">
        <v>6.5345799999999999E-3</v>
      </c>
      <c r="BE25" s="463" t="s">
        <v>105</v>
      </c>
      <c r="BF25" s="516" t="s">
        <v>11</v>
      </c>
      <c r="BG25" s="684">
        <v>1.0260079995450496E-2</v>
      </c>
      <c r="BH25" s="627">
        <v>1.4725934005999454E-2</v>
      </c>
      <c r="BI25" s="627">
        <v>1.2589121058654054E-2</v>
      </c>
      <c r="BJ25" s="627">
        <v>2.3202891437240639E-2</v>
      </c>
      <c r="BK25" s="627">
        <v>6.6241691431682584E-2</v>
      </c>
      <c r="BL25" s="627">
        <v>2.1567374670801453E-2</v>
      </c>
      <c r="BM25" s="627">
        <v>1.8869713635501613E-2</v>
      </c>
      <c r="BN25" s="627">
        <v>2.7668065077253657E-2</v>
      </c>
      <c r="BO25" s="627">
        <v>3.9612456747404844E-2</v>
      </c>
      <c r="BP25" s="627">
        <v>4.2220712413860044E-2</v>
      </c>
      <c r="BQ25" s="627">
        <v>2.7521138715680193E-2</v>
      </c>
      <c r="BR25" s="627">
        <v>1.5747095308237501E-2</v>
      </c>
      <c r="BS25" s="627">
        <v>1.1084498412521585E-2</v>
      </c>
      <c r="BT25" s="627">
        <v>1.0729701392954889E-2</v>
      </c>
      <c r="BU25" s="627">
        <v>1.282051282051282E-2</v>
      </c>
      <c r="BV25" s="627">
        <v>3.3236514169385271E-2</v>
      </c>
      <c r="BW25" s="627">
        <v>8.4014467576111404E-3</v>
      </c>
      <c r="BX25" s="627">
        <v>7.1000855431993153E-3</v>
      </c>
      <c r="BY25" s="627">
        <v>1.4206609932315158E-2</v>
      </c>
      <c r="BZ25" s="627">
        <v>2.2261242805579944E-2</v>
      </c>
      <c r="CA25" s="627">
        <v>2.5548211773081396E-3</v>
      </c>
      <c r="CB25" s="627">
        <v>0.10862598503955848</v>
      </c>
      <c r="CC25" s="627">
        <v>6.0078996604531913E-2</v>
      </c>
      <c r="CD25" s="627">
        <v>6.6696387936879459E-2</v>
      </c>
      <c r="CE25" s="627">
        <v>2.6537851127858673E-2</v>
      </c>
      <c r="CF25" s="627">
        <v>4.9789710126573843E-3</v>
      </c>
      <c r="CG25" s="627">
        <v>4.9828903470879758E-3</v>
      </c>
      <c r="CH25" s="627">
        <v>7.2146460736264807E-3</v>
      </c>
      <c r="CI25" s="627">
        <v>7.2985542635373843E-3</v>
      </c>
      <c r="CJ25" s="627">
        <v>1.0484452668057014E-2</v>
      </c>
      <c r="CK25" s="627">
        <v>1.3194001806227531E-2</v>
      </c>
      <c r="CL25" s="627">
        <v>1.2089415656203219E-2</v>
      </c>
      <c r="CM25" s="627">
        <v>3.8963850205642543E-3</v>
      </c>
      <c r="CN25" s="627">
        <v>5.0764976296509123E-3</v>
      </c>
      <c r="CO25" s="627">
        <v>5.5895811334037308E-2</v>
      </c>
      <c r="CP25" s="627">
        <v>2.9144447135224898E-2</v>
      </c>
      <c r="CQ25" s="627">
        <v>2.6660153739362934E-2</v>
      </c>
      <c r="CR25" s="627">
        <v>0</v>
      </c>
      <c r="CS25" s="628">
        <v>2.7269544709155567E-3</v>
      </c>
    </row>
    <row r="26" spans="2:97" ht="20.100000000000001" customHeight="1">
      <c r="B26" s="463" t="s">
        <v>106</v>
      </c>
      <c r="C26" s="516" t="s">
        <v>346</v>
      </c>
      <c r="D26" s="625">
        <v>0.9998784616720201</v>
      </c>
      <c r="E26" s="626">
        <v>0.40716166585822189</v>
      </c>
      <c r="F26" s="626">
        <v>0.10169080451805142</v>
      </c>
      <c r="G26" s="626">
        <v>6.9253714812712525E-3</v>
      </c>
      <c r="H26" s="627">
        <v>1.4153558311967292E-2</v>
      </c>
      <c r="I26" s="628">
        <v>1.4153558311967292E-2</v>
      </c>
      <c r="K26" s="654"/>
      <c r="L26" s="690"/>
      <c r="M26" s="655"/>
      <c r="O26" s="463" t="s">
        <v>106</v>
      </c>
      <c r="P26" s="516" t="s">
        <v>346</v>
      </c>
      <c r="Q26" s="684">
        <v>1.67661E-3</v>
      </c>
      <c r="R26" s="627">
        <v>2.0273299999999999E-3</v>
      </c>
      <c r="S26" s="627">
        <v>2.5973699999999999E-3</v>
      </c>
      <c r="T26" s="627">
        <v>2.63802E-3</v>
      </c>
      <c r="U26" s="627">
        <v>3.0361699999999999E-3</v>
      </c>
      <c r="V26" s="627">
        <v>4.32936E-3</v>
      </c>
      <c r="W26" s="627">
        <v>1.1532599999999999E-3</v>
      </c>
      <c r="X26" s="627">
        <v>1.44283E-3</v>
      </c>
      <c r="Y26" s="627">
        <v>1.9520399999999999E-3</v>
      </c>
      <c r="Z26" s="627">
        <v>3.24918E-3</v>
      </c>
      <c r="AA26" s="627">
        <v>1.54948E-3</v>
      </c>
      <c r="AB26" s="627">
        <v>9.9339999999999997E-4</v>
      </c>
      <c r="AC26" s="627">
        <v>9.4457000000000004E-4</v>
      </c>
      <c r="AD26" s="627">
        <v>8.0884000000000001E-4</v>
      </c>
      <c r="AE26" s="627">
        <v>8.3646999999999997E-4</v>
      </c>
      <c r="AF26" s="627">
        <v>1.69611E-3</v>
      </c>
      <c r="AG26" s="627">
        <v>1.02454E-3</v>
      </c>
      <c r="AH26" s="627">
        <v>7.6787999999999997E-4</v>
      </c>
      <c r="AI26" s="627">
        <v>8.5174999999999997E-4</v>
      </c>
      <c r="AJ26" s="627">
        <v>1.79543E-3</v>
      </c>
      <c r="AK26" s="627">
        <v>1.6137199999999999E-3</v>
      </c>
      <c r="AL26" s="627">
        <v>1.2330900000000001E-3</v>
      </c>
      <c r="AM26" s="627">
        <v>1.0701643999999999</v>
      </c>
      <c r="AN26" s="627">
        <v>1.022634E-2</v>
      </c>
      <c r="AO26" s="627">
        <v>3.6076699999999999E-3</v>
      </c>
      <c r="AP26" s="627">
        <v>2.0055199999999998E-3</v>
      </c>
      <c r="AQ26" s="627">
        <v>8.6174000000000005E-4</v>
      </c>
      <c r="AR26" s="627">
        <v>6.45175E-3</v>
      </c>
      <c r="AS26" s="627">
        <v>4.6686799999999997E-3</v>
      </c>
      <c r="AT26" s="627">
        <v>4.8323300000000001E-3</v>
      </c>
      <c r="AU26" s="627">
        <v>9.8022600000000001E-3</v>
      </c>
      <c r="AV26" s="627">
        <v>5.7471900000000001E-3</v>
      </c>
      <c r="AW26" s="627">
        <v>2.97869E-3</v>
      </c>
      <c r="AX26" s="627">
        <v>1.4870700000000001E-3</v>
      </c>
      <c r="AY26" s="627">
        <v>1.470394E-2</v>
      </c>
      <c r="AZ26" s="627">
        <v>1.0287940000000001E-2</v>
      </c>
      <c r="BA26" s="627">
        <v>8.9524099999999992E-3</v>
      </c>
      <c r="BB26" s="627">
        <v>1.4355500000000001E-3</v>
      </c>
      <c r="BC26" s="628">
        <v>2.0687399999999999E-3</v>
      </c>
      <c r="BE26" s="463" t="s">
        <v>106</v>
      </c>
      <c r="BF26" s="516" t="s">
        <v>346</v>
      </c>
      <c r="BG26" s="684">
        <v>5.4973176880935681E-4</v>
      </c>
      <c r="BH26" s="627">
        <v>2.7270248159258248E-4</v>
      </c>
      <c r="BI26" s="627">
        <v>1.4684445436765644E-3</v>
      </c>
      <c r="BJ26" s="627">
        <v>1.7402168577930481E-3</v>
      </c>
      <c r="BK26" s="627">
        <v>2.0114486210990375E-3</v>
      </c>
      <c r="BL26" s="627">
        <v>3.1582282754930835E-3</v>
      </c>
      <c r="BM26" s="627">
        <v>4.7411340792717616E-4</v>
      </c>
      <c r="BN26" s="627">
        <v>6.7532999079095472E-4</v>
      </c>
      <c r="BO26" s="627">
        <v>8.581314878892734E-4</v>
      </c>
      <c r="BP26" s="627">
        <v>2.5478016111812095E-3</v>
      </c>
      <c r="BQ26" s="627">
        <v>7.8351996343573504E-4</v>
      </c>
      <c r="BR26" s="627">
        <v>4.359514640703335E-4</v>
      </c>
      <c r="BS26" s="627">
        <v>3.8990697933493008E-4</v>
      </c>
      <c r="BT26" s="627">
        <v>3.4235450419870569E-4</v>
      </c>
      <c r="BU26" s="627">
        <v>2.6709401709401712E-4</v>
      </c>
      <c r="BV26" s="627">
        <v>1.059048332921639E-3</v>
      </c>
      <c r="BW26" s="627">
        <v>4.485518184148321E-4</v>
      </c>
      <c r="BX26" s="627">
        <v>3.4217279726261765E-4</v>
      </c>
      <c r="BY26" s="627">
        <v>3.6635096422372635E-4</v>
      </c>
      <c r="BZ26" s="627">
        <v>4.4873670861379376E-4</v>
      </c>
      <c r="CA26" s="627">
        <v>8.1150823192767223E-4</v>
      </c>
      <c r="CB26" s="627">
        <v>5.2953843860688245E-4</v>
      </c>
      <c r="CC26" s="627">
        <v>6.4825722403159869E-2</v>
      </c>
      <c r="CD26" s="627">
        <v>8.8142141974792646E-3</v>
      </c>
      <c r="CE26" s="627">
        <v>2.7361738662873892E-3</v>
      </c>
      <c r="CF26" s="627">
        <v>1.2030846958295286E-3</v>
      </c>
      <c r="CG26" s="627">
        <v>5.436290509951119E-4</v>
      </c>
      <c r="CH26" s="627">
        <v>5.1152506850942929E-3</v>
      </c>
      <c r="CI26" s="627">
        <v>3.243529489640564E-3</v>
      </c>
      <c r="CJ26" s="627">
        <v>3.7849089740172172E-3</v>
      </c>
      <c r="CK26" s="627">
        <v>8.5455756124487355E-3</v>
      </c>
      <c r="CL26" s="627">
        <v>4.5138050142026166E-3</v>
      </c>
      <c r="CM26" s="627">
        <v>2.0780720109676021E-3</v>
      </c>
      <c r="CN26" s="627">
        <v>8.511708087918403E-4</v>
      </c>
      <c r="CO26" s="627">
        <v>1.2038014783526927E-2</v>
      </c>
      <c r="CP26" s="627">
        <v>8.510554174471302E-3</v>
      </c>
      <c r="CQ26" s="627">
        <v>7.5669931699959723E-3</v>
      </c>
      <c r="CR26" s="627">
        <v>0</v>
      </c>
      <c r="CS26" s="628">
        <v>7.9229082600924957E-4</v>
      </c>
    </row>
    <row r="27" spans="2:97" ht="20.100000000000001" customHeight="1">
      <c r="B27" s="463" t="s">
        <v>107</v>
      </c>
      <c r="C27" s="516" t="s">
        <v>89</v>
      </c>
      <c r="D27" s="625">
        <v>0.960954674924968</v>
      </c>
      <c r="E27" s="626">
        <v>0.63680607799975852</v>
      </c>
      <c r="F27" s="626">
        <v>0.42760548728951303</v>
      </c>
      <c r="G27" s="626">
        <v>2.6293621693462589E-3</v>
      </c>
      <c r="H27" s="627">
        <v>7.1089563190206845E-2</v>
      </c>
      <c r="I27" s="628">
        <v>7.1089563190206845E-2</v>
      </c>
      <c r="K27" s="654"/>
      <c r="L27" s="690"/>
      <c r="M27" s="655"/>
      <c r="O27" s="463" t="s">
        <v>107</v>
      </c>
      <c r="P27" s="516" t="s">
        <v>89</v>
      </c>
      <c r="Q27" s="684">
        <v>1.4961E-3</v>
      </c>
      <c r="R27" s="627">
        <v>2.8199900000000001E-3</v>
      </c>
      <c r="S27" s="627">
        <v>2.4407000000000001E-3</v>
      </c>
      <c r="T27" s="627">
        <v>1.4393400000000001E-3</v>
      </c>
      <c r="U27" s="627">
        <v>3.3777799999999999E-3</v>
      </c>
      <c r="V27" s="627">
        <v>5.2584199999999998E-3</v>
      </c>
      <c r="W27" s="627">
        <v>1.1838199999999999E-3</v>
      </c>
      <c r="X27" s="627">
        <v>1.29334E-3</v>
      </c>
      <c r="Y27" s="627">
        <v>5.7193699999999997E-3</v>
      </c>
      <c r="Z27" s="627">
        <v>1.0708899999999999E-3</v>
      </c>
      <c r="AA27" s="627">
        <v>1.20436E-3</v>
      </c>
      <c r="AB27" s="627">
        <v>9.2115000000000003E-4</v>
      </c>
      <c r="AC27" s="627">
        <v>9.2108999999999995E-4</v>
      </c>
      <c r="AD27" s="627">
        <v>7.0834999999999995E-4</v>
      </c>
      <c r="AE27" s="627">
        <v>1.0964600000000001E-3</v>
      </c>
      <c r="AF27" s="627">
        <v>2.4442999999999999E-3</v>
      </c>
      <c r="AG27" s="627">
        <v>1.60367E-3</v>
      </c>
      <c r="AH27" s="627">
        <v>1.06708E-3</v>
      </c>
      <c r="AI27" s="627">
        <v>1.4085499999999999E-3</v>
      </c>
      <c r="AJ27" s="627">
        <v>2.1479699999999999E-3</v>
      </c>
      <c r="AK27" s="627">
        <v>3.5588600000000001E-3</v>
      </c>
      <c r="AL27" s="627">
        <v>1.787029E-2</v>
      </c>
      <c r="AM27" s="627">
        <v>4.6053700000000001E-3</v>
      </c>
      <c r="AN27" s="627">
        <v>1.0020008300000001</v>
      </c>
      <c r="AO27" s="627">
        <v>2.8164399999999999E-3</v>
      </c>
      <c r="AP27" s="627">
        <v>5.78109E-3</v>
      </c>
      <c r="AQ27" s="627">
        <v>6.8623000000000002E-4</v>
      </c>
      <c r="AR27" s="627">
        <v>6.0293200000000003E-3</v>
      </c>
      <c r="AS27" s="627">
        <v>1.164341E-2</v>
      </c>
      <c r="AT27" s="627">
        <v>3.2794579999999997E-2</v>
      </c>
      <c r="AU27" s="627">
        <v>8.1960499999999999E-3</v>
      </c>
      <c r="AV27" s="627">
        <v>6.1827000000000002E-3</v>
      </c>
      <c r="AW27" s="627">
        <v>1.3562800000000001E-3</v>
      </c>
      <c r="AX27" s="627">
        <v>3.05084E-3</v>
      </c>
      <c r="AY27" s="627">
        <v>5.5646229999999998E-2</v>
      </c>
      <c r="AZ27" s="627">
        <v>2.164307E-2</v>
      </c>
      <c r="BA27" s="627">
        <v>1.6032100000000001E-2</v>
      </c>
      <c r="BB27" s="627">
        <v>1.3166600000000001E-3</v>
      </c>
      <c r="BC27" s="628">
        <v>1.6348930000000001E-2</v>
      </c>
      <c r="BE27" s="463" t="s">
        <v>107</v>
      </c>
      <c r="BF27" s="516" t="s">
        <v>89</v>
      </c>
      <c r="BG27" s="684">
        <v>2.2510568119348662E-4</v>
      </c>
      <c r="BH27" s="627">
        <v>8.181074447777475E-4</v>
      </c>
      <c r="BI27" s="627">
        <v>1.2580533663661794E-3</v>
      </c>
      <c r="BJ27" s="627">
        <v>2.6772567042969973E-4</v>
      </c>
      <c r="BK27" s="627">
        <v>1.5199292212064155E-3</v>
      </c>
      <c r="BL27" s="627">
        <v>3.9425908899658729E-3</v>
      </c>
      <c r="BM27" s="627">
        <v>0</v>
      </c>
      <c r="BN27" s="627">
        <v>8.18581807019339E-5</v>
      </c>
      <c r="BO27" s="627">
        <v>3.9031141868512112E-3</v>
      </c>
      <c r="BP27" s="627">
        <v>0</v>
      </c>
      <c r="BQ27" s="627">
        <v>6.5293330286311254E-5</v>
      </c>
      <c r="BR27" s="627">
        <v>1.1229052862417681E-4</v>
      </c>
      <c r="BS27" s="627">
        <v>1.6710299114354148E-4</v>
      </c>
      <c r="BT27" s="627">
        <v>1.7506764419251993E-5</v>
      </c>
      <c r="BU27" s="627">
        <v>2.6709401709401712E-4</v>
      </c>
      <c r="BV27" s="627">
        <v>1.3287791415746034E-3</v>
      </c>
      <c r="BW27" s="627">
        <v>8.4014467576111408E-4</v>
      </c>
      <c r="BX27" s="627">
        <v>4.2771599657827201E-4</v>
      </c>
      <c r="BY27" s="627">
        <v>7.2669617493558824E-4</v>
      </c>
      <c r="BZ27" s="627">
        <v>4.8775729197151496E-4</v>
      </c>
      <c r="CA27" s="627">
        <v>2.5380585528333274E-3</v>
      </c>
      <c r="CB27" s="627">
        <v>1.6192108700512672E-2</v>
      </c>
      <c r="CC27" s="627">
        <v>2.2174485482641536E-3</v>
      </c>
      <c r="CD27" s="627">
        <v>0</v>
      </c>
      <c r="CE27" s="627">
        <v>1.5252760023242301E-3</v>
      </c>
      <c r="CF27" s="627">
        <v>4.5890515960034925E-3</v>
      </c>
      <c r="CG27" s="627">
        <v>2.4812944236291412E-5</v>
      </c>
      <c r="CH27" s="627">
        <v>4.9099924738655884E-3</v>
      </c>
      <c r="CI27" s="627">
        <v>9.6129093944676124E-3</v>
      </c>
      <c r="CJ27" s="627">
        <v>3.317038558637668E-2</v>
      </c>
      <c r="CK27" s="627">
        <v>7.3024102540580806E-3</v>
      </c>
      <c r="CL27" s="627">
        <v>4.9625407079973696E-3</v>
      </c>
      <c r="CM27" s="627">
        <v>4.3293166895158379E-5</v>
      </c>
      <c r="CN27" s="627">
        <v>2.0758511708087917E-3</v>
      </c>
      <c r="CO27" s="627">
        <v>5.5097970198286987E-2</v>
      </c>
      <c r="CP27" s="627">
        <v>2.0881005451301542E-2</v>
      </c>
      <c r="CQ27" s="627">
        <v>1.5228252393072302E-2</v>
      </c>
      <c r="CR27" s="627">
        <v>0</v>
      </c>
      <c r="CS27" s="628">
        <v>1.2547675639820906E-2</v>
      </c>
    </row>
    <row r="28" spans="2:97" ht="20.100000000000001" customHeight="1" thickBot="1">
      <c r="B28" s="468" t="s">
        <v>347</v>
      </c>
      <c r="C28" s="541" t="s">
        <v>348</v>
      </c>
      <c r="D28" s="629">
        <v>0.81176355347310936</v>
      </c>
      <c r="E28" s="630">
        <v>0.67883237791287609</v>
      </c>
      <c r="F28" s="630">
        <v>0.43226777212138029</v>
      </c>
      <c r="G28" s="630">
        <v>0.13834848580048584</v>
      </c>
      <c r="H28" s="637">
        <v>0.16031550556340898</v>
      </c>
      <c r="I28" s="638">
        <v>0.14495542334810549</v>
      </c>
      <c r="K28" s="656"/>
      <c r="L28" s="691"/>
      <c r="M28" s="657"/>
      <c r="O28" s="468" t="s">
        <v>347</v>
      </c>
      <c r="P28" s="541" t="s">
        <v>348</v>
      </c>
      <c r="Q28" s="685">
        <v>5.7792759999999999E-2</v>
      </c>
      <c r="R28" s="631">
        <v>1.7969659999999998E-2</v>
      </c>
      <c r="S28" s="631">
        <v>6.818668E-2</v>
      </c>
      <c r="T28" s="631">
        <v>7.5798760000000007E-2</v>
      </c>
      <c r="U28" s="631">
        <v>5.3260960000000003E-2</v>
      </c>
      <c r="V28" s="631">
        <v>4.8226610000000003E-2</v>
      </c>
      <c r="W28" s="631">
        <v>2.2948639999999999E-2</v>
      </c>
      <c r="X28" s="631">
        <v>5.2711920000000002E-2</v>
      </c>
      <c r="Y28" s="631">
        <v>3.2953730000000001E-2</v>
      </c>
      <c r="Z28" s="631">
        <v>1.5391459999999999E-2</v>
      </c>
      <c r="AA28" s="631">
        <v>4.1117460000000002E-2</v>
      </c>
      <c r="AB28" s="631">
        <v>2.7351980000000001E-2</v>
      </c>
      <c r="AC28" s="631">
        <v>5.2006669999999998E-2</v>
      </c>
      <c r="AD28" s="631">
        <v>3.9691789999999998E-2</v>
      </c>
      <c r="AE28" s="631">
        <v>4.6990900000000002E-2</v>
      </c>
      <c r="AF28" s="631">
        <v>4.9090460000000002E-2</v>
      </c>
      <c r="AG28" s="631">
        <v>4.7532049999999999E-2</v>
      </c>
      <c r="AH28" s="631">
        <v>3.4660580000000003E-2</v>
      </c>
      <c r="AI28" s="631">
        <v>3.8870500000000002E-2</v>
      </c>
      <c r="AJ28" s="631">
        <v>5.0183039999999998E-2</v>
      </c>
      <c r="AK28" s="631">
        <v>4.4627029999999998E-2</v>
      </c>
      <c r="AL28" s="631">
        <v>8.6779700000000001E-3</v>
      </c>
      <c r="AM28" s="631">
        <v>2.854951E-2</v>
      </c>
      <c r="AN28" s="631">
        <v>2.0982939999999999E-2</v>
      </c>
      <c r="AO28" s="631">
        <v>1.01214494</v>
      </c>
      <c r="AP28" s="631">
        <v>9.5121500000000005E-3</v>
      </c>
      <c r="AQ28" s="631">
        <v>3.4686299999999999E-3</v>
      </c>
      <c r="AR28" s="631">
        <v>3.5393170000000002E-2</v>
      </c>
      <c r="AS28" s="631">
        <v>1.2572649999999999E-2</v>
      </c>
      <c r="AT28" s="631">
        <v>1.1905529999999999E-2</v>
      </c>
      <c r="AU28" s="631">
        <v>1.9793020000000001E-2</v>
      </c>
      <c r="AV28" s="631">
        <v>4.1192230000000003E-2</v>
      </c>
      <c r="AW28" s="631">
        <v>3.4895990000000002E-2</v>
      </c>
      <c r="AX28" s="631">
        <v>2.3781139999999999E-2</v>
      </c>
      <c r="AY28" s="631">
        <v>5.8378989999999999E-2</v>
      </c>
      <c r="AZ28" s="631">
        <v>9.3498090000000006E-2</v>
      </c>
      <c r="BA28" s="631">
        <v>2.6679149999999999E-2</v>
      </c>
      <c r="BB28" s="631">
        <v>0.20680610999999999</v>
      </c>
      <c r="BC28" s="632">
        <v>8.5539399999999995E-3</v>
      </c>
      <c r="BE28" s="468" t="s">
        <v>347</v>
      </c>
      <c r="BF28" s="541" t="s">
        <v>348</v>
      </c>
      <c r="BG28" s="685">
        <v>5.3354785509828827E-2</v>
      </c>
      <c r="BH28" s="631">
        <v>9.8172893373329705E-3</v>
      </c>
      <c r="BI28" s="631">
        <v>6.0231988475715918E-2</v>
      </c>
      <c r="BJ28" s="631">
        <v>8.4645932800856721E-2</v>
      </c>
      <c r="BK28" s="631">
        <v>5.2343035170103525E-2</v>
      </c>
      <c r="BL28" s="631">
        <v>4.7586396762816015E-2</v>
      </c>
      <c r="BM28" s="631">
        <v>2.2283330172577279E-2</v>
      </c>
      <c r="BN28" s="631">
        <v>5.3351069272485417E-2</v>
      </c>
      <c r="BO28" s="631">
        <v>3.0422145328719723E-2</v>
      </c>
      <c r="BP28" s="631">
        <v>1.5019897117344463E-2</v>
      </c>
      <c r="BQ28" s="631">
        <v>3.8718944859782577E-2</v>
      </c>
      <c r="BR28" s="631">
        <v>2.8317029188932117E-2</v>
      </c>
      <c r="BS28" s="631">
        <v>5.7761933938617505E-2</v>
      </c>
      <c r="BT28" s="631">
        <v>4.1492976869673813E-2</v>
      </c>
      <c r="BU28" s="631">
        <v>4.9679487179487176E-2</v>
      </c>
      <c r="BV28" s="631">
        <v>5.2500972450546989E-2</v>
      </c>
      <c r="BW28" s="631">
        <v>5.0750434312078145E-2</v>
      </c>
      <c r="BX28" s="631">
        <v>3.6526946107784432E-2</v>
      </c>
      <c r="BY28" s="631">
        <v>4.1463722245911584E-2</v>
      </c>
      <c r="BZ28" s="631">
        <v>4.9946346697883136E-2</v>
      </c>
      <c r="CA28" s="631">
        <v>4.6406832840150625E-2</v>
      </c>
      <c r="CB28" s="631">
        <v>4.8482185934674571E-3</v>
      </c>
      <c r="CC28" s="631">
        <v>2.2261104566558103E-2</v>
      </c>
      <c r="CD28" s="631">
        <v>1.8074247448150314E-2</v>
      </c>
      <c r="CE28" s="631">
        <v>9.0161481956862986E-3</v>
      </c>
      <c r="CF28" s="631">
        <v>5.1522685311702248E-3</v>
      </c>
      <c r="CG28" s="631">
        <v>1.5993070421391465E-3</v>
      </c>
      <c r="CH28" s="631">
        <v>3.413948195708303E-2</v>
      </c>
      <c r="CI28" s="631">
        <v>7.6319783078239419E-3</v>
      </c>
      <c r="CJ28" s="631">
        <v>8.7517444686622866E-3</v>
      </c>
      <c r="CK28" s="631">
        <v>1.7176559531962479E-2</v>
      </c>
      <c r="CL28" s="631">
        <v>4.1473228375612049E-2</v>
      </c>
      <c r="CM28" s="631">
        <v>3.5774586911032545E-2</v>
      </c>
      <c r="CN28" s="631">
        <v>2.3033687688550495E-2</v>
      </c>
      <c r="CO28" s="631">
        <v>5.7749618678868943E-2</v>
      </c>
      <c r="CP28" s="631">
        <v>0.1013111788748474</v>
      </c>
      <c r="CQ28" s="631">
        <v>2.6171684191582899E-2</v>
      </c>
      <c r="CR28" s="631">
        <v>0.23993355862305973</v>
      </c>
      <c r="CS28" s="632">
        <v>3.998304866139701E-3</v>
      </c>
    </row>
    <row r="29" spans="2:97" ht="20.100000000000001" customHeight="1">
      <c r="B29" s="473" t="s">
        <v>108</v>
      </c>
      <c r="C29" s="566" t="s">
        <v>12</v>
      </c>
      <c r="D29" s="633">
        <v>0.72622449160685454</v>
      </c>
      <c r="E29" s="634">
        <v>0.62770360792102964</v>
      </c>
      <c r="F29" s="634">
        <v>0.48717265098546303</v>
      </c>
      <c r="G29" s="634">
        <v>4.8489048584095397E-2</v>
      </c>
      <c r="H29" s="635">
        <v>8.0976598169711589E-2</v>
      </c>
      <c r="I29" s="636">
        <v>7.9623544467476715E-2</v>
      </c>
      <c r="O29" s="473" t="s">
        <v>108</v>
      </c>
      <c r="P29" s="566" t="s">
        <v>12</v>
      </c>
      <c r="Q29" s="686">
        <v>1.0203200000000001E-2</v>
      </c>
      <c r="R29" s="635">
        <v>4.4343019999999997E-2</v>
      </c>
      <c r="S29" s="635">
        <v>1.119734E-2</v>
      </c>
      <c r="T29" s="635">
        <v>1.9153839999999998E-2</v>
      </c>
      <c r="U29" s="635">
        <v>1.2086970000000001E-2</v>
      </c>
      <c r="V29" s="635">
        <v>1.176173E-2</v>
      </c>
      <c r="W29" s="635">
        <v>5.1030900000000002E-3</v>
      </c>
      <c r="X29" s="635">
        <v>7.9181500000000005E-3</v>
      </c>
      <c r="Y29" s="635">
        <v>1.465082E-2</v>
      </c>
      <c r="Z29" s="635">
        <v>7.0992499999999997E-3</v>
      </c>
      <c r="AA29" s="635">
        <v>1.115556E-2</v>
      </c>
      <c r="AB29" s="635">
        <v>1.2842589999999999E-2</v>
      </c>
      <c r="AC29" s="635">
        <v>6.6773099999999997E-3</v>
      </c>
      <c r="AD29" s="635">
        <v>8.2630599999999992E-3</v>
      </c>
      <c r="AE29" s="635">
        <v>1.538075E-2</v>
      </c>
      <c r="AF29" s="635">
        <v>9.0753399999999994E-3</v>
      </c>
      <c r="AG29" s="635">
        <v>9.7952600000000001E-3</v>
      </c>
      <c r="AH29" s="635">
        <v>1.4215739999999999E-2</v>
      </c>
      <c r="AI29" s="635">
        <v>1.0123149999999999E-2</v>
      </c>
      <c r="AJ29" s="635">
        <v>1.7747189999999999E-2</v>
      </c>
      <c r="AK29" s="635">
        <v>1.358201E-2</v>
      </c>
      <c r="AL29" s="635">
        <v>2.1270870000000001E-2</v>
      </c>
      <c r="AM29" s="635">
        <v>2.3190430000000001E-2</v>
      </c>
      <c r="AN29" s="635">
        <v>3.3460120000000003E-2</v>
      </c>
      <c r="AO29" s="635">
        <v>1.9645200000000002E-2</v>
      </c>
      <c r="AP29" s="635">
        <v>1.06520068</v>
      </c>
      <c r="AQ29" s="635">
        <v>6.6724599999999995E-2</v>
      </c>
      <c r="AR29" s="635">
        <v>2.7130959999999999E-2</v>
      </c>
      <c r="AS29" s="635">
        <v>1.1961390000000001E-2</v>
      </c>
      <c r="AT29" s="635">
        <v>1.578794E-2</v>
      </c>
      <c r="AU29" s="635">
        <v>1.0055919999999999E-2</v>
      </c>
      <c r="AV29" s="635">
        <v>1.088473E-2</v>
      </c>
      <c r="AW29" s="635">
        <v>2.3347E-2</v>
      </c>
      <c r="AX29" s="635">
        <v>1.3661070000000001E-2</v>
      </c>
      <c r="AY29" s="635">
        <v>3.1832970000000002E-2</v>
      </c>
      <c r="AZ29" s="635">
        <v>1.8248690000000001E-2</v>
      </c>
      <c r="BA29" s="635">
        <v>1.461732E-2</v>
      </c>
      <c r="BB29" s="635">
        <v>7.0667000000000004E-3</v>
      </c>
      <c r="BC29" s="636">
        <v>3.2478409999999999E-2</v>
      </c>
      <c r="BE29" s="473" t="s">
        <v>108</v>
      </c>
      <c r="BF29" s="566" t="s">
        <v>12</v>
      </c>
      <c r="BG29" s="686">
        <v>6.2366121358027032E-3</v>
      </c>
      <c r="BH29" s="635">
        <v>4.7177529315516768E-2</v>
      </c>
      <c r="BI29" s="635">
        <v>6.9064124225255959E-3</v>
      </c>
      <c r="BJ29" s="635">
        <v>1.9053143545580294E-2</v>
      </c>
      <c r="BK29" s="635">
        <v>8.8095400134600692E-3</v>
      </c>
      <c r="BL29" s="635">
        <v>9.085100746443097E-3</v>
      </c>
      <c r="BM29" s="635">
        <v>1.7068082685378343E-3</v>
      </c>
      <c r="BN29" s="635">
        <v>4.9660629625839902E-3</v>
      </c>
      <c r="BO29" s="635">
        <v>1.098961937716263E-2</v>
      </c>
      <c r="BP29" s="635">
        <v>5.6294283218480054E-3</v>
      </c>
      <c r="BQ29" s="635">
        <v>8.3575462766478405E-3</v>
      </c>
      <c r="BR29" s="635">
        <v>1.2569933880694616E-2</v>
      </c>
      <c r="BS29" s="635">
        <v>4.4560797638277727E-3</v>
      </c>
      <c r="BT29" s="635">
        <v>6.8393092997877788E-3</v>
      </c>
      <c r="BU29" s="635">
        <v>1.5758547008547008E-2</v>
      </c>
      <c r="BV29" s="635">
        <v>7.183357325178945E-3</v>
      </c>
      <c r="BW29" s="635">
        <v>8.5153646797482413E-3</v>
      </c>
      <c r="BX29" s="635">
        <v>1.5483319076133447E-2</v>
      </c>
      <c r="BY29" s="635">
        <v>9.5851826049355281E-3</v>
      </c>
      <c r="BZ29" s="635">
        <v>1.4496146717393426E-2</v>
      </c>
      <c r="CA29" s="635">
        <v>1.1383794091865098E-2</v>
      </c>
      <c r="CB29" s="635">
        <v>2.060100651528405E-2</v>
      </c>
      <c r="CC29" s="635">
        <v>2.116970410920934E-2</v>
      </c>
      <c r="CD29" s="635">
        <v>3.705870879656719E-2</v>
      </c>
      <c r="CE29" s="635">
        <v>1.7307058548049988E-2</v>
      </c>
      <c r="CF29" s="635">
        <v>7.8530437043011117E-2</v>
      </c>
      <c r="CG29" s="635">
        <v>7.9025843809283194E-2</v>
      </c>
      <c r="CH29" s="635">
        <v>2.6372079121638897E-2</v>
      </c>
      <c r="CI29" s="635">
        <v>7.6859145502820624E-3</v>
      </c>
      <c r="CJ29" s="635">
        <v>1.5570852868768914E-2</v>
      </c>
      <c r="CK29" s="635">
        <v>7.7958804726558978E-3</v>
      </c>
      <c r="CL29" s="635">
        <v>7.7087326258179064E-3</v>
      </c>
      <c r="CM29" s="635">
        <v>2.3753517569810232E-2</v>
      </c>
      <c r="CN29" s="635">
        <v>1.2460494181870421E-2</v>
      </c>
      <c r="CO29" s="635">
        <v>2.8886542297313151E-2</v>
      </c>
      <c r="CP29" s="635">
        <v>1.0210688109441179E-2</v>
      </c>
      <c r="CQ29" s="635">
        <v>1.1804680738017499E-2</v>
      </c>
      <c r="CR29" s="635">
        <v>0</v>
      </c>
      <c r="CS29" s="636">
        <v>3.4400162143238815E-2</v>
      </c>
    </row>
    <row r="30" spans="2:97" ht="20.100000000000001" customHeight="1" thickBot="1">
      <c r="B30" s="463" t="s">
        <v>109</v>
      </c>
      <c r="C30" s="516" t="s">
        <v>13</v>
      </c>
      <c r="D30" s="625">
        <v>0.99319211010767039</v>
      </c>
      <c r="E30" s="626">
        <v>0.78305817281990087</v>
      </c>
      <c r="F30" s="626">
        <v>6.518924381424579E-2</v>
      </c>
      <c r="G30" s="626">
        <v>0.17491594880145175</v>
      </c>
      <c r="H30" s="627">
        <v>1.2625277171865731E-2</v>
      </c>
      <c r="I30" s="628">
        <v>1.1089130351418963E-2</v>
      </c>
      <c r="K30" s="42" t="s">
        <v>99</v>
      </c>
      <c r="M30" s="2" t="s">
        <v>140</v>
      </c>
      <c r="O30" s="463" t="s">
        <v>109</v>
      </c>
      <c r="P30" s="516" t="s">
        <v>13</v>
      </c>
      <c r="Q30" s="684">
        <v>8.0865999999999993E-3</v>
      </c>
      <c r="R30" s="627">
        <v>1.7808959999999999E-2</v>
      </c>
      <c r="S30" s="627">
        <v>1.202625E-2</v>
      </c>
      <c r="T30" s="627">
        <v>1.423495E-2</v>
      </c>
      <c r="U30" s="627">
        <v>9.6909500000000003E-3</v>
      </c>
      <c r="V30" s="627">
        <v>1.2757910000000001E-2</v>
      </c>
      <c r="W30" s="627">
        <v>7.54917E-3</v>
      </c>
      <c r="X30" s="627">
        <v>1.206988E-2</v>
      </c>
      <c r="Y30" s="627">
        <v>1.4360349999999999E-2</v>
      </c>
      <c r="Z30" s="627">
        <v>5.8379800000000004E-3</v>
      </c>
      <c r="AA30" s="627">
        <v>9.1943800000000003E-3</v>
      </c>
      <c r="AB30" s="627">
        <v>1.104575E-2</v>
      </c>
      <c r="AC30" s="627">
        <v>9.2269199999999996E-3</v>
      </c>
      <c r="AD30" s="627">
        <v>8.4916599999999998E-3</v>
      </c>
      <c r="AE30" s="627">
        <v>7.7403599999999999E-3</v>
      </c>
      <c r="AF30" s="627">
        <v>7.2926700000000002E-3</v>
      </c>
      <c r="AG30" s="627">
        <v>9.3714000000000002E-3</v>
      </c>
      <c r="AH30" s="627">
        <v>5.4390599999999999E-3</v>
      </c>
      <c r="AI30" s="627">
        <v>5.8606700000000001E-3</v>
      </c>
      <c r="AJ30" s="627">
        <v>1.506271E-2</v>
      </c>
      <c r="AK30" s="627">
        <v>1.4146199999999999E-2</v>
      </c>
      <c r="AL30" s="627">
        <v>1.4394560000000001E-2</v>
      </c>
      <c r="AM30" s="627">
        <v>9.8937799999999996E-3</v>
      </c>
      <c r="AN30" s="627">
        <v>9.3163800000000008E-3</v>
      </c>
      <c r="AO30" s="627">
        <v>5.329602E-2</v>
      </c>
      <c r="AP30" s="627">
        <v>2.991301E-2</v>
      </c>
      <c r="AQ30" s="627">
        <v>1.0809179499999999</v>
      </c>
      <c r="AR30" s="627">
        <v>3.6596700000000003E-2</v>
      </c>
      <c r="AS30" s="627">
        <v>3.4267100000000002E-2</v>
      </c>
      <c r="AT30" s="627">
        <v>8.9553500000000008E-3</v>
      </c>
      <c r="AU30" s="627">
        <v>1.6699439999999999E-2</v>
      </c>
      <c r="AV30" s="627">
        <v>3.1479300000000002E-2</v>
      </c>
      <c r="AW30" s="627">
        <v>3.0991169999999998E-2</v>
      </c>
      <c r="AX30" s="627">
        <v>2.2961700000000002E-2</v>
      </c>
      <c r="AY30" s="627">
        <v>3.0099649999999999E-2</v>
      </c>
      <c r="AZ30" s="627">
        <v>8.8595350000000003E-2</v>
      </c>
      <c r="BA30" s="627">
        <v>3.0932479999999998E-2</v>
      </c>
      <c r="BB30" s="627">
        <v>1.389018E-2</v>
      </c>
      <c r="BC30" s="628">
        <v>3.1765139999999997E-2</v>
      </c>
      <c r="BE30" s="463" t="s">
        <v>109</v>
      </c>
      <c r="BF30" s="516" t="s">
        <v>13</v>
      </c>
      <c r="BG30" s="684">
        <v>4.9523249862567056E-4</v>
      </c>
      <c r="BH30" s="627">
        <v>6.2721570766293977E-3</v>
      </c>
      <c r="BI30" s="627">
        <v>4.2164109411999594E-3</v>
      </c>
      <c r="BJ30" s="627">
        <v>6.737762705814109E-3</v>
      </c>
      <c r="BK30" s="627">
        <v>2.9491163993557315E-3</v>
      </c>
      <c r="BL30" s="627">
        <v>5.7346776581321778E-3</v>
      </c>
      <c r="BM30" s="627">
        <v>2.4653897212213163E-3</v>
      </c>
      <c r="BN30" s="627">
        <v>5.7437156792523618E-3</v>
      </c>
      <c r="BO30" s="627">
        <v>6.2560553633217997E-3</v>
      </c>
      <c r="BP30" s="627">
        <v>2.6205959429292441E-3</v>
      </c>
      <c r="BQ30" s="627">
        <v>3.1993731840292516E-3</v>
      </c>
      <c r="BR30" s="627">
        <v>6.4864293593495078E-3</v>
      </c>
      <c r="BS30" s="627">
        <v>3.8433687963014538E-3</v>
      </c>
      <c r="BT30" s="627">
        <v>3.7367216054870092E-3</v>
      </c>
      <c r="BU30" s="627">
        <v>2.403846153846154E-3</v>
      </c>
      <c r="BV30" s="627">
        <v>1.9307047356212183E-3</v>
      </c>
      <c r="BW30" s="627">
        <v>4.0868054566684702E-3</v>
      </c>
      <c r="BX30" s="627">
        <v>1.5397775876817793E-3</v>
      </c>
      <c r="BY30" s="627">
        <v>1.606539064423718E-3</v>
      </c>
      <c r="BZ30" s="627">
        <v>5.2872890449712226E-3</v>
      </c>
      <c r="CA30" s="627">
        <v>6.8608435938672463E-3</v>
      </c>
      <c r="CB30" s="627">
        <v>8.7785705600163175E-3</v>
      </c>
      <c r="CC30" s="627">
        <v>1.2819624419652138E-3</v>
      </c>
      <c r="CD30" s="627">
        <v>2.5170200711452906E-3</v>
      </c>
      <c r="CE30" s="627">
        <v>4.484441534338765E-2</v>
      </c>
      <c r="CF30" s="627">
        <v>2.188214435683292E-2</v>
      </c>
      <c r="CG30" s="627">
        <v>7.2811329139193845E-2</v>
      </c>
      <c r="CH30" s="627">
        <v>2.6476508737878063E-2</v>
      </c>
      <c r="CI30" s="627">
        <v>2.3871690582486903E-2</v>
      </c>
      <c r="CJ30" s="627">
        <v>4.3317704984868208E-3</v>
      </c>
      <c r="CK30" s="627">
        <v>1.0669711841861775E-2</v>
      </c>
      <c r="CL30" s="627">
        <v>2.3568762353455619E-2</v>
      </c>
      <c r="CM30" s="627">
        <v>2.2714481564326431E-2</v>
      </c>
      <c r="CN30" s="627">
        <v>1.6332064358569171E-2</v>
      </c>
      <c r="CO30" s="627">
        <v>1.823301654347061E-2</v>
      </c>
      <c r="CP30" s="627">
        <v>7.4484646900962251E-2</v>
      </c>
      <c r="CQ30" s="627">
        <v>2.3716481990899041E-2</v>
      </c>
      <c r="CR30" s="627">
        <v>0</v>
      </c>
      <c r="CS30" s="628">
        <v>2.4634717078473641E-2</v>
      </c>
    </row>
    <row r="31" spans="2:97" ht="20.100000000000001" customHeight="1">
      <c r="B31" s="463" t="s">
        <v>110</v>
      </c>
      <c r="C31" s="516" t="s">
        <v>349</v>
      </c>
      <c r="D31" s="625">
        <v>0.84474676585366715</v>
      </c>
      <c r="E31" s="626">
        <v>0.44951728310148759</v>
      </c>
      <c r="F31" s="626">
        <v>0.2764828105250649</v>
      </c>
      <c r="G31" s="626">
        <v>3.0207047627770069E-2</v>
      </c>
      <c r="H31" s="627">
        <v>6.5954504697532224E-2</v>
      </c>
      <c r="I31" s="628">
        <v>6.2522731446638266E-2</v>
      </c>
      <c r="K31" s="43"/>
      <c r="L31" s="688" t="s">
        <v>41</v>
      </c>
      <c r="M31" s="44" t="s">
        <v>40</v>
      </c>
      <c r="O31" s="463" t="s">
        <v>110</v>
      </c>
      <c r="P31" s="516" t="s">
        <v>349</v>
      </c>
      <c r="Q31" s="684">
        <v>9.7762050000000003E-2</v>
      </c>
      <c r="R31" s="627">
        <v>0.26861031000000002</v>
      </c>
      <c r="S31" s="627">
        <v>6.5897819999999996E-2</v>
      </c>
      <c r="T31" s="627">
        <v>4.2176360000000003E-2</v>
      </c>
      <c r="U31" s="627">
        <v>5.5594850000000001E-2</v>
      </c>
      <c r="V31" s="627">
        <v>3.7636849999999999E-2</v>
      </c>
      <c r="W31" s="627">
        <v>7.1553350000000002E-2</v>
      </c>
      <c r="X31" s="627">
        <v>2.8208730000000001E-2</v>
      </c>
      <c r="Y31" s="627">
        <v>0.10820235</v>
      </c>
      <c r="Z31" s="627">
        <v>2.829135E-2</v>
      </c>
      <c r="AA31" s="627">
        <v>5.415474E-2</v>
      </c>
      <c r="AB31" s="627">
        <v>3.6328010000000001E-2</v>
      </c>
      <c r="AC31" s="627">
        <v>3.1282900000000002E-2</v>
      </c>
      <c r="AD31" s="627">
        <v>2.3313500000000001E-2</v>
      </c>
      <c r="AE31" s="627">
        <v>3.334749E-2</v>
      </c>
      <c r="AF31" s="627">
        <v>2.8305E-2</v>
      </c>
      <c r="AG31" s="627">
        <v>2.6938460000000001E-2</v>
      </c>
      <c r="AH31" s="627">
        <v>1.7725350000000001E-2</v>
      </c>
      <c r="AI31" s="627">
        <v>2.6642679999999998E-2</v>
      </c>
      <c r="AJ31" s="627">
        <v>0.16263758</v>
      </c>
      <c r="AK31" s="627">
        <v>5.7079739999999997E-2</v>
      </c>
      <c r="AL31" s="627">
        <v>4.0369269999999999E-2</v>
      </c>
      <c r="AM31" s="627">
        <v>4.5299470000000001E-2</v>
      </c>
      <c r="AN31" s="627">
        <v>8.7719610000000003E-2</v>
      </c>
      <c r="AO31" s="627">
        <v>6.231739E-2</v>
      </c>
      <c r="AP31" s="627">
        <v>4.6192169999999998E-2</v>
      </c>
      <c r="AQ31" s="627">
        <v>8.8095599999999993E-3</v>
      </c>
      <c r="AR31" s="627">
        <v>1.0987457</v>
      </c>
      <c r="AS31" s="627">
        <v>3.5188049999999998E-2</v>
      </c>
      <c r="AT31" s="627">
        <v>4.3660079999999997E-2</v>
      </c>
      <c r="AU31" s="627">
        <v>3.999776E-2</v>
      </c>
      <c r="AV31" s="627">
        <v>2.7119669999999998E-2</v>
      </c>
      <c r="AW31" s="627">
        <v>5.2295719999999997E-2</v>
      </c>
      <c r="AX31" s="627">
        <v>2.5592259999999999E-2</v>
      </c>
      <c r="AY31" s="627">
        <v>0.11591561</v>
      </c>
      <c r="AZ31" s="627">
        <v>4.5561020000000001E-2</v>
      </c>
      <c r="BA31" s="627">
        <v>5.7699640000000003E-2</v>
      </c>
      <c r="BB31" s="627">
        <v>7.8765420000000003E-2</v>
      </c>
      <c r="BC31" s="628">
        <v>5.9962679999999997E-2</v>
      </c>
      <c r="BE31" s="463" t="s">
        <v>110</v>
      </c>
      <c r="BF31" s="516" t="s">
        <v>349</v>
      </c>
      <c r="BG31" s="684">
        <v>8.451888992095237E-2</v>
      </c>
      <c r="BH31" s="627">
        <v>0.28524679574584128</v>
      </c>
      <c r="BI31" s="627">
        <v>3.9652296376763367E-2</v>
      </c>
      <c r="BJ31" s="627">
        <v>3.4313506760073179E-2</v>
      </c>
      <c r="BK31" s="627">
        <v>4.1990880424672763E-2</v>
      </c>
      <c r="BL31" s="627">
        <v>2.8076026034605454E-2</v>
      </c>
      <c r="BM31" s="627">
        <v>6.9315380238953159E-2</v>
      </c>
      <c r="BN31" s="627">
        <v>1.9598212763054675E-2</v>
      </c>
      <c r="BO31" s="627">
        <v>0.10178546712802768</v>
      </c>
      <c r="BP31" s="627">
        <v>2.4022129476851402E-2</v>
      </c>
      <c r="BQ31" s="627">
        <v>4.2538604681531783E-2</v>
      </c>
      <c r="BR31" s="627">
        <v>3.2101880536088194E-2</v>
      </c>
      <c r="BS31" s="627">
        <v>2.5566757644961843E-2</v>
      </c>
      <c r="BT31" s="627">
        <v>1.7590407849255089E-2</v>
      </c>
      <c r="BU31" s="627">
        <v>2.6709401709401708E-2</v>
      </c>
      <c r="BV31" s="627">
        <v>2.0723843919557755E-2</v>
      </c>
      <c r="BW31" s="627">
        <v>2.0405547802808077E-2</v>
      </c>
      <c r="BX31" s="627">
        <v>1.2660393498716851E-2</v>
      </c>
      <c r="BY31" s="627">
        <v>2.1770856480508326E-2</v>
      </c>
      <c r="BZ31" s="627">
        <v>0.16638376743732319</v>
      </c>
      <c r="CA31" s="627">
        <v>4.9574968865890127E-2</v>
      </c>
      <c r="CB31" s="627">
        <v>3.1344753058574794E-2</v>
      </c>
      <c r="CC31" s="627">
        <v>3.2360889751229992E-2</v>
      </c>
      <c r="CD31" s="627">
        <v>8.6544623700855416E-2</v>
      </c>
      <c r="CE31" s="627">
        <v>6.1186658225432976E-2</v>
      </c>
      <c r="CF31" s="627">
        <v>4.121481560477501E-2</v>
      </c>
      <c r="CG31" s="627">
        <v>3.997139744246217E-3</v>
      </c>
      <c r="CH31" s="627">
        <v>9.7614683524247473E-2</v>
      </c>
      <c r="CI31" s="627">
        <v>2.6306176435255669E-2</v>
      </c>
      <c r="CJ31" s="627">
        <v>3.9281906135825509E-2</v>
      </c>
      <c r="CK31" s="627">
        <v>3.5401743278445315E-2</v>
      </c>
      <c r="CL31" s="627">
        <v>1.9530141109302845E-2</v>
      </c>
      <c r="CM31" s="627">
        <v>4.7622483584674219E-2</v>
      </c>
      <c r="CN31" s="627">
        <v>2.0209021692285591E-2</v>
      </c>
      <c r="CO31" s="627">
        <v>0.10454065469904963</v>
      </c>
      <c r="CP31" s="627">
        <v>2.9085140137493391E-2</v>
      </c>
      <c r="CQ31" s="627">
        <v>5.3585966355588689E-2</v>
      </c>
      <c r="CR31" s="627">
        <v>6.1687381866086258E-2</v>
      </c>
      <c r="CS31" s="628">
        <v>5.3802074696442062E-2</v>
      </c>
    </row>
    <row r="32" spans="2:97" ht="20.100000000000001" customHeight="1">
      <c r="B32" s="463" t="s">
        <v>111</v>
      </c>
      <c r="C32" s="516" t="s">
        <v>91</v>
      </c>
      <c r="D32" s="625">
        <v>0.58925741771030937</v>
      </c>
      <c r="E32" s="626">
        <v>0.48334963678844001</v>
      </c>
      <c r="F32" s="626">
        <v>9.7381885758135181E-2</v>
      </c>
      <c r="G32" s="626">
        <v>6.3189888084378143E-2</v>
      </c>
      <c r="H32" s="627">
        <v>2.4072725668012621E-2</v>
      </c>
      <c r="I32" s="628">
        <v>2.2515929578880527E-2</v>
      </c>
      <c r="K32" s="652" t="s">
        <v>409</v>
      </c>
      <c r="L32" s="689">
        <v>486915</v>
      </c>
      <c r="M32" s="653">
        <v>519088</v>
      </c>
      <c r="O32" s="463" t="s">
        <v>111</v>
      </c>
      <c r="P32" s="516" t="s">
        <v>91</v>
      </c>
      <c r="Q32" s="684">
        <v>7.8263699999999992E-3</v>
      </c>
      <c r="R32" s="627">
        <v>8.0863199999999993E-3</v>
      </c>
      <c r="S32" s="627">
        <v>8.9422100000000008E-3</v>
      </c>
      <c r="T32" s="627">
        <v>8.6810900000000007E-3</v>
      </c>
      <c r="U32" s="627">
        <v>8.6720800000000004E-3</v>
      </c>
      <c r="V32" s="627">
        <v>1.572664E-2</v>
      </c>
      <c r="W32" s="627">
        <v>5.9806800000000004E-3</v>
      </c>
      <c r="X32" s="627">
        <v>7.6073099999999999E-3</v>
      </c>
      <c r="Y32" s="627">
        <v>8.7164200000000008E-3</v>
      </c>
      <c r="Z32" s="627">
        <v>4.1117599999999999E-3</v>
      </c>
      <c r="AA32" s="627">
        <v>6.6881400000000004E-3</v>
      </c>
      <c r="AB32" s="627">
        <v>8.8773099999999994E-3</v>
      </c>
      <c r="AC32" s="627">
        <v>8.5045299999999997E-3</v>
      </c>
      <c r="AD32" s="627">
        <v>1.0726660000000001E-2</v>
      </c>
      <c r="AE32" s="627">
        <v>7.5436100000000001E-3</v>
      </c>
      <c r="AF32" s="627">
        <v>8.0736999999999996E-3</v>
      </c>
      <c r="AG32" s="627">
        <v>1.4498179999999999E-2</v>
      </c>
      <c r="AH32" s="627">
        <v>1.120525E-2</v>
      </c>
      <c r="AI32" s="627">
        <v>5.6958699999999996E-3</v>
      </c>
      <c r="AJ32" s="627">
        <v>9.2636699999999999E-3</v>
      </c>
      <c r="AK32" s="627">
        <v>1.1709819999999999E-2</v>
      </c>
      <c r="AL32" s="627">
        <v>1.309134E-2</v>
      </c>
      <c r="AM32" s="627">
        <v>4.0563299999999997E-2</v>
      </c>
      <c r="AN32" s="627">
        <v>1.216719E-2</v>
      </c>
      <c r="AO32" s="627">
        <v>3.2068190000000003E-2</v>
      </c>
      <c r="AP32" s="627">
        <v>4.3833869999999997E-2</v>
      </c>
      <c r="AQ32" s="627">
        <v>6.5742800000000001E-3</v>
      </c>
      <c r="AR32" s="627">
        <v>1.411099E-2</v>
      </c>
      <c r="AS32" s="627">
        <v>1.15961874</v>
      </c>
      <c r="AT32" s="627">
        <v>2.2833470000000002E-2</v>
      </c>
      <c r="AU32" s="627">
        <v>2.546733E-2</v>
      </c>
      <c r="AV32" s="627">
        <v>1.367967E-2</v>
      </c>
      <c r="AW32" s="627">
        <v>4.9279719999999999E-2</v>
      </c>
      <c r="AX32" s="627">
        <v>4.219142E-2</v>
      </c>
      <c r="AY32" s="627">
        <v>3.0523450000000001E-2</v>
      </c>
      <c r="AZ32" s="627">
        <v>2.0252719999999998E-2</v>
      </c>
      <c r="BA32" s="627">
        <v>1.9526539999999998E-2</v>
      </c>
      <c r="BB32" s="627">
        <v>8.2925800000000008E-3</v>
      </c>
      <c r="BC32" s="628">
        <v>3.516553E-2</v>
      </c>
      <c r="BE32" s="463" t="s">
        <v>111</v>
      </c>
      <c r="BF32" s="516" t="s">
        <v>91</v>
      </c>
      <c r="BG32" s="684">
        <v>3.935795120656645E-3</v>
      </c>
      <c r="BH32" s="627">
        <v>2.7270248159258249E-3</v>
      </c>
      <c r="BI32" s="627">
        <v>4.4203615722661488E-3</v>
      </c>
      <c r="BJ32" s="627">
        <v>4.7744411226629778E-3</v>
      </c>
      <c r="BK32" s="627">
        <v>5.4369607465045407E-3</v>
      </c>
      <c r="BL32" s="627">
        <v>1.3905554430090436E-2</v>
      </c>
      <c r="BM32" s="627">
        <v>3.698084581831974E-3</v>
      </c>
      <c r="BN32" s="627">
        <v>3.9769432791022883E-3</v>
      </c>
      <c r="BO32" s="627">
        <v>4.6228373702422148E-3</v>
      </c>
      <c r="BP32" s="627">
        <v>2.5478016111812095E-3</v>
      </c>
      <c r="BQ32" s="627">
        <v>3.7543664914628972E-3</v>
      </c>
      <c r="BR32" s="627">
        <v>8.3623417198945785E-3</v>
      </c>
      <c r="BS32" s="627">
        <v>6.6284186486938118E-3</v>
      </c>
      <c r="BT32" s="627">
        <v>1.0035266404324559E-2</v>
      </c>
      <c r="BU32" s="627">
        <v>5.074786324786325E-3</v>
      </c>
      <c r="BV32" s="627">
        <v>5.3463485546687561E-3</v>
      </c>
      <c r="BW32" s="627">
        <v>1.5329080397573549E-2</v>
      </c>
      <c r="BX32" s="627">
        <v>1.1719418306244653E-2</v>
      </c>
      <c r="BY32" s="627">
        <v>3.5043571741728576E-3</v>
      </c>
      <c r="BZ32" s="627">
        <v>4.9556140864305924E-3</v>
      </c>
      <c r="CA32" s="627">
        <v>8.3152477762406564E-3</v>
      </c>
      <c r="CB32" s="627">
        <v>1.1779288378788652E-2</v>
      </c>
      <c r="CC32" s="627">
        <v>4.3638694477167207E-2</v>
      </c>
      <c r="CD32" s="627">
        <v>9.4829427772669429E-3</v>
      </c>
      <c r="CE32" s="627">
        <v>4.0507081096550948E-2</v>
      </c>
      <c r="CF32" s="627">
        <v>5.4235458005345565E-2</v>
      </c>
      <c r="CG32" s="627">
        <v>3.5358445536715264E-3</v>
      </c>
      <c r="CH32" s="627">
        <v>8.8171005297102267E-3</v>
      </c>
      <c r="CI32" s="627">
        <v>0.22578691751922705</v>
      </c>
      <c r="CJ32" s="627">
        <v>2.7378357612155613E-2</v>
      </c>
      <c r="CK32" s="627">
        <v>3.0251938689488611E-2</v>
      </c>
      <c r="CL32" s="627">
        <v>1.2926938070947845E-2</v>
      </c>
      <c r="CM32" s="627">
        <v>6.4766577675156936E-2</v>
      </c>
      <c r="CN32" s="627">
        <v>5.3894914523775317E-2</v>
      </c>
      <c r="CO32" s="627">
        <v>3.3086941217881027E-2</v>
      </c>
      <c r="CP32" s="627">
        <v>2.0040822983438521E-2</v>
      </c>
      <c r="CQ32" s="627">
        <v>2.1989699291290674E-2</v>
      </c>
      <c r="CR32" s="627">
        <v>0</v>
      </c>
      <c r="CS32" s="628">
        <v>4.3336465645901275E-2</v>
      </c>
    </row>
    <row r="33" spans="2:97" ht="20.100000000000001" customHeight="1">
      <c r="B33" s="468" t="s">
        <v>112</v>
      </c>
      <c r="C33" s="541" t="s">
        <v>14</v>
      </c>
      <c r="D33" s="629">
        <v>1</v>
      </c>
      <c r="E33" s="630">
        <v>0.72110454267479973</v>
      </c>
      <c r="F33" s="630">
        <v>0.39730175779718691</v>
      </c>
      <c r="G33" s="630">
        <v>5.4533439970351786E-3</v>
      </c>
      <c r="H33" s="631">
        <v>7.3312765590453646E-2</v>
      </c>
      <c r="I33" s="632">
        <v>7.3312765590453646E-2</v>
      </c>
      <c r="K33" s="654" t="s">
        <v>418</v>
      </c>
      <c r="L33" s="690">
        <v>472503</v>
      </c>
      <c r="M33" s="655">
        <v>444231</v>
      </c>
      <c r="O33" s="468" t="s">
        <v>112</v>
      </c>
      <c r="P33" s="541" t="s">
        <v>14</v>
      </c>
      <c r="Q33" s="685">
        <v>4.9065000000000003E-4</v>
      </c>
      <c r="R33" s="631">
        <v>3.8816000000000002E-4</v>
      </c>
      <c r="S33" s="631">
        <v>5.4149999999999999E-4</v>
      </c>
      <c r="T33" s="631">
        <v>2.4572E-4</v>
      </c>
      <c r="U33" s="631">
        <v>4.7529000000000001E-4</v>
      </c>
      <c r="V33" s="631">
        <v>1.303E-4</v>
      </c>
      <c r="W33" s="631">
        <v>1.31306E-3</v>
      </c>
      <c r="X33" s="631">
        <v>2.4755000000000003E-4</v>
      </c>
      <c r="Y33" s="631">
        <v>7.4921000000000005E-4</v>
      </c>
      <c r="Z33" s="631">
        <v>5.4378E-4</v>
      </c>
      <c r="AA33" s="631">
        <v>3.1137999999999999E-4</v>
      </c>
      <c r="AB33" s="631">
        <v>3.3951000000000001E-4</v>
      </c>
      <c r="AC33" s="631">
        <v>4.8040000000000002E-4</v>
      </c>
      <c r="AD33" s="631">
        <v>3.4363999999999998E-4</v>
      </c>
      <c r="AE33" s="631">
        <v>2.0150999999999999E-4</v>
      </c>
      <c r="AF33" s="631">
        <v>1.2651000000000001E-4</v>
      </c>
      <c r="AG33" s="631">
        <v>1.4242000000000001E-4</v>
      </c>
      <c r="AH33" s="631">
        <v>2.6937E-4</v>
      </c>
      <c r="AI33" s="631">
        <v>1.7229999999999999E-4</v>
      </c>
      <c r="AJ33" s="631">
        <v>2.2546999999999999E-4</v>
      </c>
      <c r="AK33" s="631">
        <v>1.0108300000000001E-3</v>
      </c>
      <c r="AL33" s="631">
        <v>3.1683999999999998E-4</v>
      </c>
      <c r="AM33" s="631">
        <v>7.0682999999999998E-4</v>
      </c>
      <c r="AN33" s="631">
        <v>5.4458000000000002E-4</v>
      </c>
      <c r="AO33" s="631">
        <v>3.3630999999999998E-4</v>
      </c>
      <c r="AP33" s="631">
        <v>7.2407999999999999E-4</v>
      </c>
      <c r="AQ33" s="631">
        <v>3.4622E-4</v>
      </c>
      <c r="AR33" s="631">
        <v>2.4070999999999999E-4</v>
      </c>
      <c r="AS33" s="631">
        <v>4.6767999999999999E-4</v>
      </c>
      <c r="AT33" s="631">
        <v>1.0000994000000001</v>
      </c>
      <c r="AU33" s="631">
        <v>4.1967000000000003E-4</v>
      </c>
      <c r="AV33" s="631">
        <v>2.5687000000000003E-4</v>
      </c>
      <c r="AW33" s="631">
        <v>9.1199E-4</v>
      </c>
      <c r="AX33" s="631">
        <v>3.9646000000000001E-4</v>
      </c>
      <c r="AY33" s="631">
        <v>1.38214E-3</v>
      </c>
      <c r="AZ33" s="631">
        <v>2.5492000000000001E-4</v>
      </c>
      <c r="BA33" s="631">
        <v>3.9633000000000002E-4</v>
      </c>
      <c r="BB33" s="631">
        <v>1.6222E-4</v>
      </c>
      <c r="BC33" s="632">
        <v>0.10038469</v>
      </c>
      <c r="BE33" s="468" t="s">
        <v>112</v>
      </c>
      <c r="BF33" s="541" t="s">
        <v>14</v>
      </c>
      <c r="BG33" s="685">
        <v>0</v>
      </c>
      <c r="BH33" s="631">
        <v>0</v>
      </c>
      <c r="BI33" s="631">
        <v>0</v>
      </c>
      <c r="BJ33" s="631">
        <v>0</v>
      </c>
      <c r="BK33" s="631">
        <v>0</v>
      </c>
      <c r="BL33" s="631">
        <v>0</v>
      </c>
      <c r="BM33" s="631">
        <v>0</v>
      </c>
      <c r="BN33" s="631">
        <v>0</v>
      </c>
      <c r="BO33" s="631">
        <v>0</v>
      </c>
      <c r="BP33" s="631">
        <v>0</v>
      </c>
      <c r="BQ33" s="631">
        <v>0</v>
      </c>
      <c r="BR33" s="631">
        <v>0</v>
      </c>
      <c r="BS33" s="631">
        <v>0</v>
      </c>
      <c r="BT33" s="631">
        <v>0</v>
      </c>
      <c r="BU33" s="631">
        <v>0</v>
      </c>
      <c r="BV33" s="631">
        <v>0</v>
      </c>
      <c r="BW33" s="631">
        <v>0</v>
      </c>
      <c r="BX33" s="631">
        <v>0</v>
      </c>
      <c r="BY33" s="631">
        <v>0</v>
      </c>
      <c r="BZ33" s="631">
        <v>0</v>
      </c>
      <c r="CA33" s="631">
        <v>0</v>
      </c>
      <c r="CB33" s="631">
        <v>0</v>
      </c>
      <c r="CC33" s="631">
        <v>0</v>
      </c>
      <c r="CD33" s="631">
        <v>0</v>
      </c>
      <c r="CE33" s="631">
        <v>0</v>
      </c>
      <c r="CF33" s="631">
        <v>0</v>
      </c>
      <c r="CG33" s="631">
        <v>0</v>
      </c>
      <c r="CH33" s="631">
        <v>0</v>
      </c>
      <c r="CI33" s="631">
        <v>0</v>
      </c>
      <c r="CJ33" s="631">
        <v>0</v>
      </c>
      <c r="CK33" s="631">
        <v>0</v>
      </c>
      <c r="CL33" s="631">
        <v>0</v>
      </c>
      <c r="CM33" s="631">
        <v>0</v>
      </c>
      <c r="CN33" s="631">
        <v>0</v>
      </c>
      <c r="CO33" s="631">
        <v>0</v>
      </c>
      <c r="CP33" s="631">
        <v>0</v>
      </c>
      <c r="CQ33" s="631">
        <v>0</v>
      </c>
      <c r="CR33" s="631">
        <v>0</v>
      </c>
      <c r="CS33" s="632">
        <v>0.10028927827833362</v>
      </c>
    </row>
    <row r="34" spans="2:97" ht="20.100000000000001" customHeight="1">
      <c r="B34" s="473" t="s">
        <v>113</v>
      </c>
      <c r="C34" s="566" t="s">
        <v>15</v>
      </c>
      <c r="D34" s="633">
        <v>0.92835247513815544</v>
      </c>
      <c r="E34" s="634">
        <v>0.69198759365258111</v>
      </c>
      <c r="F34" s="634">
        <v>0.42418668357962031</v>
      </c>
      <c r="G34" s="634">
        <v>2.4957109128647056E-2</v>
      </c>
      <c r="H34" s="635">
        <v>7.3272419285195733E-2</v>
      </c>
      <c r="I34" s="636">
        <v>7.3006704552104604E-2</v>
      </c>
      <c r="K34" s="654" t="s">
        <v>425</v>
      </c>
      <c r="L34" s="690">
        <v>476667</v>
      </c>
      <c r="M34" s="655">
        <v>441141</v>
      </c>
      <c r="O34" s="473" t="s">
        <v>113</v>
      </c>
      <c r="P34" s="566" t="s">
        <v>15</v>
      </c>
      <c r="Q34" s="686">
        <v>1.7658999999999999E-4</v>
      </c>
      <c r="R34" s="635">
        <v>2.0856999999999999E-4</v>
      </c>
      <c r="S34" s="635">
        <v>3.2249999999999998E-4</v>
      </c>
      <c r="T34" s="635">
        <v>2.1179E-4</v>
      </c>
      <c r="U34" s="635">
        <v>3.4037999999999999E-4</v>
      </c>
      <c r="V34" s="635">
        <v>4.5157999999999998E-4</v>
      </c>
      <c r="W34" s="635">
        <v>1.2870000000000001E-4</v>
      </c>
      <c r="X34" s="635">
        <v>2.8809000000000001E-4</v>
      </c>
      <c r="Y34" s="635">
        <v>4.0583999999999998E-4</v>
      </c>
      <c r="Z34" s="635">
        <v>1.8158000000000001E-4</v>
      </c>
      <c r="AA34" s="635">
        <v>1.4517999999999999E-4</v>
      </c>
      <c r="AB34" s="635">
        <v>6.4745999999999998E-4</v>
      </c>
      <c r="AC34" s="635">
        <v>6.4711E-4</v>
      </c>
      <c r="AD34" s="635">
        <v>4.2590999999999999E-4</v>
      </c>
      <c r="AE34" s="635">
        <v>3.7099000000000002E-4</v>
      </c>
      <c r="AF34" s="635">
        <v>1.0294499999999999E-3</v>
      </c>
      <c r="AG34" s="635">
        <v>1.3106999999999999E-3</v>
      </c>
      <c r="AH34" s="635">
        <v>1.17651E-3</v>
      </c>
      <c r="AI34" s="635">
        <v>4.2204999999999999E-4</v>
      </c>
      <c r="AJ34" s="635">
        <v>2.0008999999999999E-4</v>
      </c>
      <c r="AK34" s="635">
        <v>3.4244000000000001E-4</v>
      </c>
      <c r="AL34" s="635">
        <v>7.8909E-4</v>
      </c>
      <c r="AM34" s="635">
        <v>4.3176E-4</v>
      </c>
      <c r="AN34" s="635">
        <v>3.9195000000000001E-4</v>
      </c>
      <c r="AO34" s="635">
        <v>4.3718000000000001E-4</v>
      </c>
      <c r="AP34" s="635">
        <v>5.1000000000000004E-4</v>
      </c>
      <c r="AQ34" s="635">
        <v>7.6240000000000002E-5</v>
      </c>
      <c r="AR34" s="635">
        <v>6.1408999999999997E-4</v>
      </c>
      <c r="AS34" s="635">
        <v>5.4125400000000004E-3</v>
      </c>
      <c r="AT34" s="635">
        <v>2.7313000000000001E-4</v>
      </c>
      <c r="AU34" s="635">
        <v>1.00019989</v>
      </c>
      <c r="AV34" s="635">
        <v>2.4236E-4</v>
      </c>
      <c r="AW34" s="635">
        <v>3.1655000000000002E-4</v>
      </c>
      <c r="AX34" s="635">
        <v>6.5968999999999999E-4</v>
      </c>
      <c r="AY34" s="635">
        <v>5.4615000000000002E-4</v>
      </c>
      <c r="AZ34" s="635">
        <v>7.9237000000000003E-4</v>
      </c>
      <c r="BA34" s="635">
        <v>5.9756999999999996E-4</v>
      </c>
      <c r="BB34" s="635">
        <v>1.6903999999999999E-4</v>
      </c>
      <c r="BC34" s="636">
        <v>2.47803E-3</v>
      </c>
      <c r="BE34" s="473" t="s">
        <v>113</v>
      </c>
      <c r="BF34" s="566" t="s">
        <v>15</v>
      </c>
      <c r="BG34" s="686">
        <v>3.0803935321213963E-5</v>
      </c>
      <c r="BH34" s="635">
        <v>0</v>
      </c>
      <c r="BI34" s="635">
        <v>1.8033529483747282E-4</v>
      </c>
      <c r="BJ34" s="635">
        <v>8.9241890143233234E-5</v>
      </c>
      <c r="BK34" s="635">
        <v>1.8904592303562381E-4</v>
      </c>
      <c r="BL34" s="635">
        <v>2.856949920265125E-4</v>
      </c>
      <c r="BM34" s="635">
        <v>0</v>
      </c>
      <c r="BN34" s="635">
        <v>1.637163614038678E-4</v>
      </c>
      <c r="BO34" s="635">
        <v>2.3529411764705883E-4</v>
      </c>
      <c r="BP34" s="635">
        <v>9.7059108997379407E-5</v>
      </c>
      <c r="BQ34" s="635">
        <v>3.2646665143155627E-5</v>
      </c>
      <c r="BR34" s="635">
        <v>5.7466329354725779E-4</v>
      </c>
      <c r="BS34" s="635">
        <v>5.5700997047847158E-4</v>
      </c>
      <c r="BT34" s="635">
        <v>3.1317656349995235E-4</v>
      </c>
      <c r="BU34" s="635">
        <v>2.6709401709401712E-4</v>
      </c>
      <c r="BV34" s="635">
        <v>9.3979892278032843E-4</v>
      </c>
      <c r="BW34" s="635">
        <v>1.2246176629738274E-3</v>
      </c>
      <c r="BX34" s="635">
        <v>1.1120615911035072E-3</v>
      </c>
      <c r="BY34" s="635">
        <v>3.4232795017626885E-4</v>
      </c>
      <c r="BZ34" s="635">
        <v>1.9510291678860601E-5</v>
      </c>
      <c r="CA34" s="635">
        <v>1.755145386186217E-4</v>
      </c>
      <c r="CB34" s="635">
        <v>6.4721364718618962E-4</v>
      </c>
      <c r="CC34" s="635">
        <v>8.6619083916568496E-5</v>
      </c>
      <c r="CD34" s="635">
        <v>2.229095265958929E-4</v>
      </c>
      <c r="CE34" s="635">
        <v>2.1898063430667695E-4</v>
      </c>
      <c r="CF34" s="635">
        <v>2.2995247648819245E-4</v>
      </c>
      <c r="CG34" s="635">
        <v>1.1278611016496097E-6</v>
      </c>
      <c r="CH34" s="635">
        <v>4.5732969870255206E-4</v>
      </c>
      <c r="CI34" s="635">
        <v>4.9425211270713353E-3</v>
      </c>
      <c r="CJ34" s="635">
        <v>1.0388408887773823E-4</v>
      </c>
      <c r="CK34" s="635">
        <v>0</v>
      </c>
      <c r="CL34" s="635">
        <v>1.0050268976935514E-4</v>
      </c>
      <c r="CM34" s="635">
        <v>0</v>
      </c>
      <c r="CN34" s="635">
        <v>4.1301537135469041E-4</v>
      </c>
      <c r="CO34" s="635">
        <v>2.3465915757362431E-4</v>
      </c>
      <c r="CP34" s="635">
        <v>6.326079758027449E-4</v>
      </c>
      <c r="CQ34" s="635">
        <v>4.4990616242897909E-4</v>
      </c>
      <c r="CR34" s="635">
        <v>0</v>
      </c>
      <c r="CS34" s="636">
        <v>2.4137232141212021E-3</v>
      </c>
    </row>
    <row r="35" spans="2:97" ht="20.100000000000001" customHeight="1">
      <c r="B35" s="463" t="s">
        <v>114</v>
      </c>
      <c r="C35" s="516" t="s">
        <v>350</v>
      </c>
      <c r="D35" s="625">
        <v>0.9687873648395674</v>
      </c>
      <c r="E35" s="626">
        <v>0.59139926192235193</v>
      </c>
      <c r="F35" s="626">
        <v>0.51428813239554327</v>
      </c>
      <c r="G35" s="626">
        <v>5.6226977106764456E-2</v>
      </c>
      <c r="H35" s="627">
        <v>0.12640064603834267</v>
      </c>
      <c r="I35" s="628">
        <v>0.12447258127934635</v>
      </c>
      <c r="K35" s="654" t="s">
        <v>428</v>
      </c>
      <c r="L35" s="690">
        <v>476691</v>
      </c>
      <c r="M35" s="655">
        <v>429369</v>
      </c>
      <c r="O35" s="463" t="s">
        <v>114</v>
      </c>
      <c r="P35" s="516" t="s">
        <v>350</v>
      </c>
      <c r="Q35" s="684">
        <v>6.9560000000000005E-5</v>
      </c>
      <c r="R35" s="627">
        <v>1.8081999999999999E-4</v>
      </c>
      <c r="S35" s="627">
        <v>5.0269999999999998E-5</v>
      </c>
      <c r="T35" s="627">
        <v>3.5930000000000003E-5</v>
      </c>
      <c r="U35" s="627">
        <v>4.3099999999999997E-5</v>
      </c>
      <c r="V35" s="627">
        <v>4.6159999999999999E-5</v>
      </c>
      <c r="W35" s="627">
        <v>5.1579999999999997E-5</v>
      </c>
      <c r="X35" s="627">
        <v>2.5130000000000002E-5</v>
      </c>
      <c r="Y35" s="627">
        <v>7.7200000000000006E-5</v>
      </c>
      <c r="Z35" s="627">
        <v>2.2180000000000001E-5</v>
      </c>
      <c r="AA35" s="627">
        <v>4.0500000000000002E-5</v>
      </c>
      <c r="AB35" s="627">
        <v>3.0090000000000002E-5</v>
      </c>
      <c r="AC35" s="627">
        <v>2.6800000000000001E-5</v>
      </c>
      <c r="AD35" s="627">
        <v>2.249E-5</v>
      </c>
      <c r="AE35" s="627">
        <v>2.8220000000000001E-5</v>
      </c>
      <c r="AF35" s="627">
        <v>2.48E-5</v>
      </c>
      <c r="AG35" s="627">
        <v>2.6570000000000001E-5</v>
      </c>
      <c r="AH35" s="627">
        <v>1.9400000000000001E-5</v>
      </c>
      <c r="AI35" s="627">
        <v>2.2240000000000001E-5</v>
      </c>
      <c r="AJ35" s="627">
        <v>1.1182E-4</v>
      </c>
      <c r="AK35" s="627">
        <v>4.6869999999999997E-5</v>
      </c>
      <c r="AL35" s="627">
        <v>3.5790000000000001E-5</v>
      </c>
      <c r="AM35" s="627">
        <v>1.4431000000000001E-4</v>
      </c>
      <c r="AN35" s="627">
        <v>6.7860000000000004E-5</v>
      </c>
      <c r="AO35" s="627">
        <v>7.7620000000000006E-5</v>
      </c>
      <c r="AP35" s="627">
        <v>1.7353E-4</v>
      </c>
      <c r="AQ35" s="627">
        <v>3.0470000000000001E-5</v>
      </c>
      <c r="AR35" s="627">
        <v>7.0910000000000005E-4</v>
      </c>
      <c r="AS35" s="627">
        <v>5.2583000000000003E-4</v>
      </c>
      <c r="AT35" s="627">
        <v>5.6879999999999998E-5</v>
      </c>
      <c r="AU35" s="627">
        <v>5.4330000000000003E-5</v>
      </c>
      <c r="AV35" s="627">
        <v>1.0133600199999999</v>
      </c>
      <c r="AW35" s="627">
        <v>6.1050000000000007E-5</v>
      </c>
      <c r="AX35" s="627">
        <v>5.889E-5</v>
      </c>
      <c r="AY35" s="627">
        <v>9.836E-5</v>
      </c>
      <c r="AZ35" s="627">
        <v>4.7846999999999999E-4</v>
      </c>
      <c r="BA35" s="627">
        <v>2.0280999999999999E-4</v>
      </c>
      <c r="BB35" s="627">
        <v>5.927E-5</v>
      </c>
      <c r="BC35" s="628">
        <v>1.8708E-4</v>
      </c>
      <c r="BE35" s="463" t="s">
        <v>114</v>
      </c>
      <c r="BF35" s="516" t="s">
        <v>350</v>
      </c>
      <c r="BG35" s="684">
        <v>0</v>
      </c>
      <c r="BH35" s="627">
        <v>0</v>
      </c>
      <c r="BI35" s="627">
        <v>0</v>
      </c>
      <c r="BJ35" s="627">
        <v>0</v>
      </c>
      <c r="BK35" s="627">
        <v>0</v>
      </c>
      <c r="BL35" s="627">
        <v>1.0388908800964091E-5</v>
      </c>
      <c r="BM35" s="627">
        <v>0</v>
      </c>
      <c r="BN35" s="627">
        <v>0</v>
      </c>
      <c r="BO35" s="627">
        <v>0</v>
      </c>
      <c r="BP35" s="627">
        <v>0</v>
      </c>
      <c r="BQ35" s="627">
        <v>0</v>
      </c>
      <c r="BR35" s="627">
        <v>0</v>
      </c>
      <c r="BS35" s="627">
        <v>0</v>
      </c>
      <c r="BT35" s="627">
        <v>0</v>
      </c>
      <c r="BU35" s="627">
        <v>0</v>
      </c>
      <c r="BV35" s="627">
        <v>0</v>
      </c>
      <c r="BW35" s="627">
        <v>0</v>
      </c>
      <c r="BX35" s="627">
        <v>0</v>
      </c>
      <c r="BY35" s="627">
        <v>0</v>
      </c>
      <c r="BZ35" s="627">
        <v>0</v>
      </c>
      <c r="CA35" s="627">
        <v>0</v>
      </c>
      <c r="CB35" s="627">
        <v>0</v>
      </c>
      <c r="CC35" s="627">
        <v>8.6619083916568496E-5</v>
      </c>
      <c r="CD35" s="627">
        <v>0</v>
      </c>
      <c r="CE35" s="627">
        <v>1.9513125829307847E-5</v>
      </c>
      <c r="CF35" s="627">
        <v>1.1664256053748891E-4</v>
      </c>
      <c r="CG35" s="627">
        <v>1.2406472118145706E-5</v>
      </c>
      <c r="CH35" s="627">
        <v>6.4458280368312449E-4</v>
      </c>
      <c r="CI35" s="627">
        <v>4.3639323443387784E-4</v>
      </c>
      <c r="CJ35" s="627">
        <v>1.5680617189092564E-5</v>
      </c>
      <c r="CK35" s="627">
        <v>1.107144721213051E-5</v>
      </c>
      <c r="CL35" s="627">
        <v>1.3574915939197636E-2</v>
      </c>
      <c r="CM35" s="627">
        <v>0</v>
      </c>
      <c r="CN35" s="627">
        <v>1.9752909064789543E-5</v>
      </c>
      <c r="CO35" s="627">
        <v>0</v>
      </c>
      <c r="CP35" s="627">
        <v>4.3986023317534609E-4</v>
      </c>
      <c r="CQ35" s="627">
        <v>1.542535414042214E-4</v>
      </c>
      <c r="CR35" s="627">
        <v>0</v>
      </c>
      <c r="CS35" s="628">
        <v>1.2897757632708714E-4</v>
      </c>
    </row>
    <row r="36" spans="2:97" ht="20.100000000000001" customHeight="1">
      <c r="B36" s="463" t="s">
        <v>115</v>
      </c>
      <c r="C36" s="516" t="s">
        <v>351</v>
      </c>
      <c r="D36" s="625">
        <v>0.92870726511002766</v>
      </c>
      <c r="E36" s="626">
        <v>0.59901868821704307</v>
      </c>
      <c r="F36" s="626">
        <v>0.47079875892921569</v>
      </c>
      <c r="G36" s="626">
        <v>1.5198437504991955E-2</v>
      </c>
      <c r="H36" s="627">
        <v>0.10901219424200881</v>
      </c>
      <c r="I36" s="628">
        <v>0.10188325275993938</v>
      </c>
      <c r="K36" s="654"/>
      <c r="L36" s="690"/>
      <c r="M36" s="655"/>
      <c r="O36" s="463" t="s">
        <v>115</v>
      </c>
      <c r="P36" s="516" t="s">
        <v>351</v>
      </c>
      <c r="Q36" s="684">
        <v>3.5598800000000001E-3</v>
      </c>
      <c r="R36" s="627">
        <v>2.1176900000000002E-3</v>
      </c>
      <c r="S36" s="627">
        <v>2.2044199999999999E-3</v>
      </c>
      <c r="T36" s="627">
        <v>1.42826E-3</v>
      </c>
      <c r="U36" s="627">
        <v>1.50581E-3</v>
      </c>
      <c r="V36" s="627">
        <v>1.6776899999999999E-3</v>
      </c>
      <c r="W36" s="627">
        <v>7.1407000000000003E-4</v>
      </c>
      <c r="X36" s="627">
        <v>7.9047999999999998E-4</v>
      </c>
      <c r="Y36" s="627">
        <v>1.5024299999999999E-3</v>
      </c>
      <c r="Z36" s="627">
        <v>8.5408999999999995E-4</v>
      </c>
      <c r="AA36" s="627">
        <v>1.7358199999999999E-3</v>
      </c>
      <c r="AB36" s="627">
        <v>4.9832999999999995E-4</v>
      </c>
      <c r="AC36" s="627">
        <v>1.14087E-3</v>
      </c>
      <c r="AD36" s="627">
        <v>6.5156000000000003E-4</v>
      </c>
      <c r="AE36" s="627">
        <v>7.9642000000000005E-4</v>
      </c>
      <c r="AF36" s="627">
        <v>6.6138000000000004E-4</v>
      </c>
      <c r="AG36" s="627">
        <v>9.1465999999999997E-4</v>
      </c>
      <c r="AH36" s="627">
        <v>6.8955999999999998E-4</v>
      </c>
      <c r="AI36" s="627">
        <v>4.6469000000000002E-4</v>
      </c>
      <c r="AJ36" s="627">
        <v>1.37495E-3</v>
      </c>
      <c r="AK36" s="627">
        <v>1.23402E-3</v>
      </c>
      <c r="AL36" s="627">
        <v>1.8429900000000001E-3</v>
      </c>
      <c r="AM36" s="627">
        <v>7.0803300000000001E-3</v>
      </c>
      <c r="AN36" s="627">
        <v>2.28824E-3</v>
      </c>
      <c r="AO36" s="627">
        <v>9.6259999999999998E-4</v>
      </c>
      <c r="AP36" s="627">
        <v>3.39536E-3</v>
      </c>
      <c r="AQ36" s="627">
        <v>5.6081000000000002E-4</v>
      </c>
      <c r="AR36" s="627">
        <v>1.65098E-3</v>
      </c>
      <c r="AS36" s="627">
        <v>1.8663200000000001E-3</v>
      </c>
      <c r="AT36" s="627">
        <v>3.834E-4</v>
      </c>
      <c r="AU36" s="627">
        <v>2.1740800000000001E-3</v>
      </c>
      <c r="AV36" s="627">
        <v>1.4336100000000001E-3</v>
      </c>
      <c r="AW36" s="627">
        <v>1.00041216</v>
      </c>
      <c r="AX36" s="627">
        <v>2.3248100000000001E-3</v>
      </c>
      <c r="AY36" s="627">
        <v>2.04266E-3</v>
      </c>
      <c r="AZ36" s="627">
        <v>1.6649799999999999E-3</v>
      </c>
      <c r="BA36" s="627">
        <v>4.8892900000000001E-3</v>
      </c>
      <c r="BB36" s="627">
        <v>4.7896000000000001E-4</v>
      </c>
      <c r="BC36" s="628">
        <v>6.0849000000000005E-4</v>
      </c>
      <c r="BE36" s="463" t="s">
        <v>115</v>
      </c>
      <c r="BF36" s="516" t="s">
        <v>351</v>
      </c>
      <c r="BG36" s="684">
        <v>2.9998293935889903E-3</v>
      </c>
      <c r="BH36" s="627">
        <v>1.636214889555495E-3</v>
      </c>
      <c r="BI36" s="627">
        <v>1.2194100889010068E-3</v>
      </c>
      <c r="BJ36" s="627">
        <v>1.1155236267904154E-3</v>
      </c>
      <c r="BK36" s="627">
        <v>9.6035328902096899E-4</v>
      </c>
      <c r="BL36" s="627">
        <v>1.2674468737176191E-3</v>
      </c>
      <c r="BM36" s="627">
        <v>4.7411340792717616E-4</v>
      </c>
      <c r="BN36" s="627">
        <v>4.5021999386063644E-4</v>
      </c>
      <c r="BO36" s="627">
        <v>1.0795847750865051E-3</v>
      </c>
      <c r="BP36" s="627">
        <v>6.5514898573231103E-4</v>
      </c>
      <c r="BQ36" s="627">
        <v>1.3385132708693807E-3</v>
      </c>
      <c r="BR36" s="627">
        <v>2.5760768331428799E-4</v>
      </c>
      <c r="BS36" s="627">
        <v>9.4691694981340166E-4</v>
      </c>
      <c r="BT36" s="627">
        <v>4.318335223415492E-4</v>
      </c>
      <c r="BU36" s="627">
        <v>5.3418803418803424E-4</v>
      </c>
      <c r="BV36" s="627">
        <v>3.7194458877408767E-4</v>
      </c>
      <c r="BW36" s="627">
        <v>6.8350753282260133E-4</v>
      </c>
      <c r="BX36" s="627">
        <v>5.1325919589392647E-4</v>
      </c>
      <c r="BY36" s="627">
        <v>2.522416474983034E-4</v>
      </c>
      <c r="BZ36" s="627">
        <v>9.3649400058530877E-4</v>
      </c>
      <c r="CA36" s="627">
        <v>8.8940513389885827E-4</v>
      </c>
      <c r="CB36" s="627">
        <v>1.4670176002886965E-3</v>
      </c>
      <c r="CC36" s="627">
        <v>6.479107476959324E-3</v>
      </c>
      <c r="CD36" s="627">
        <v>1.9133067699480806E-3</v>
      </c>
      <c r="CE36" s="627">
        <v>6.1466346362319723E-4</v>
      </c>
      <c r="CF36" s="627">
        <v>3.0860288873632781E-3</v>
      </c>
      <c r="CG36" s="627">
        <v>2.5940805337941019E-4</v>
      </c>
      <c r="CH36" s="627">
        <v>1.1559278211300725E-3</v>
      </c>
      <c r="CI36" s="627">
        <v>1.3214379402239334E-3</v>
      </c>
      <c r="CJ36" s="627">
        <v>1.9600771486365704E-6</v>
      </c>
      <c r="CK36" s="627">
        <v>1.8995440145383917E-3</v>
      </c>
      <c r="CL36" s="627">
        <v>1.0861343315425047E-3</v>
      </c>
      <c r="CM36" s="627">
        <v>0</v>
      </c>
      <c r="CN36" s="627">
        <v>2.0866254848441318E-3</v>
      </c>
      <c r="CO36" s="627">
        <v>1.2436935351402088E-3</v>
      </c>
      <c r="CP36" s="627">
        <v>1.0526992097342552E-3</v>
      </c>
      <c r="CQ36" s="627">
        <v>4.7904294247199872E-3</v>
      </c>
      <c r="CR36" s="627">
        <v>0</v>
      </c>
      <c r="CS36" s="628">
        <v>2.3952978460744752E-4</v>
      </c>
    </row>
    <row r="37" spans="2:97" ht="20.100000000000001" customHeight="1">
      <c r="B37" s="463" t="s">
        <v>116</v>
      </c>
      <c r="C37" s="516" t="s">
        <v>16</v>
      </c>
      <c r="D37" s="625">
        <v>0.57738274795481459</v>
      </c>
      <c r="E37" s="626">
        <v>0.5825114926016377</v>
      </c>
      <c r="F37" s="626">
        <v>0.36373186323804052</v>
      </c>
      <c r="G37" s="626">
        <v>1.4046693808698727E-2</v>
      </c>
      <c r="H37" s="627">
        <v>0.10639275966096826</v>
      </c>
      <c r="I37" s="628">
        <v>9.3242709380836092E-2</v>
      </c>
      <c r="K37" s="654"/>
      <c r="L37" s="690"/>
      <c r="M37" s="655"/>
      <c r="O37" s="463" t="s">
        <v>116</v>
      </c>
      <c r="P37" s="516" t="s">
        <v>16</v>
      </c>
      <c r="Q37" s="684">
        <v>3.4085030000000002E-2</v>
      </c>
      <c r="R37" s="627">
        <v>5.2223579999999999E-2</v>
      </c>
      <c r="S37" s="627">
        <v>4.4697710000000002E-2</v>
      </c>
      <c r="T37" s="627">
        <v>3.7806869999999999E-2</v>
      </c>
      <c r="U37" s="627">
        <v>3.0439620000000001E-2</v>
      </c>
      <c r="V37" s="627">
        <v>7.1552420000000005E-2</v>
      </c>
      <c r="W37" s="627">
        <v>3.4451280000000001E-2</v>
      </c>
      <c r="X37" s="627">
        <v>4.4144740000000002E-2</v>
      </c>
      <c r="Y37" s="627">
        <v>6.0797410000000003E-2</v>
      </c>
      <c r="Z37" s="627">
        <v>1.6942559999999999E-2</v>
      </c>
      <c r="AA37" s="627">
        <v>3.1139980000000001E-2</v>
      </c>
      <c r="AB37" s="627">
        <v>2.8981130000000001E-2</v>
      </c>
      <c r="AC37" s="627">
        <v>3.7089810000000001E-2</v>
      </c>
      <c r="AD37" s="627">
        <v>3.8602459999999998E-2</v>
      </c>
      <c r="AE37" s="627">
        <v>3.5924369999999997E-2</v>
      </c>
      <c r="AF37" s="627">
        <v>4.5912920000000003E-2</v>
      </c>
      <c r="AG37" s="627">
        <v>4.039272E-2</v>
      </c>
      <c r="AH37" s="627">
        <v>2.8402690000000001E-2</v>
      </c>
      <c r="AI37" s="627">
        <v>2.8582059999999999E-2</v>
      </c>
      <c r="AJ37" s="627">
        <v>5.7048479999999999E-2</v>
      </c>
      <c r="AK37" s="627">
        <v>8.2358039999999993E-2</v>
      </c>
      <c r="AL37" s="627">
        <v>6.574033E-2</v>
      </c>
      <c r="AM37" s="627">
        <v>0.14488628000000001</v>
      </c>
      <c r="AN37" s="627">
        <v>5.6791969999999997E-2</v>
      </c>
      <c r="AO37" s="627">
        <v>6.4990279999999997E-2</v>
      </c>
      <c r="AP37" s="627">
        <v>9.1021630000000006E-2</v>
      </c>
      <c r="AQ37" s="627">
        <v>2.8463849999999999E-2</v>
      </c>
      <c r="AR37" s="627">
        <v>0.13172677999999999</v>
      </c>
      <c r="AS37" s="627">
        <v>0.11432481999999999</v>
      </c>
      <c r="AT37" s="627">
        <v>6.5506800000000004E-2</v>
      </c>
      <c r="AU37" s="627">
        <v>7.4974799999999994E-2</v>
      </c>
      <c r="AV37" s="627">
        <v>4.3615000000000001E-2</v>
      </c>
      <c r="AW37" s="627">
        <v>6.6299789999999997E-2</v>
      </c>
      <c r="AX37" s="627">
        <v>1.09894629</v>
      </c>
      <c r="AY37" s="627">
        <v>5.8567300000000003E-2</v>
      </c>
      <c r="AZ37" s="627">
        <v>3.9003370000000002E-2</v>
      </c>
      <c r="BA37" s="627">
        <v>4.4119499999999999E-2</v>
      </c>
      <c r="BB37" s="627">
        <v>2.5063519999999999E-2</v>
      </c>
      <c r="BC37" s="628">
        <v>3.9287389999999998E-2</v>
      </c>
      <c r="BE37" s="463" t="s">
        <v>116</v>
      </c>
      <c r="BF37" s="516" t="s">
        <v>16</v>
      </c>
      <c r="BG37" s="684">
        <v>1.9998862623926601E-2</v>
      </c>
      <c r="BH37" s="627">
        <v>2.3452413416962095E-2</v>
      </c>
      <c r="BI37" s="627">
        <v>3.8823612760010222E-2</v>
      </c>
      <c r="BJ37" s="627">
        <v>3.4715095265717727E-2</v>
      </c>
      <c r="BK37" s="627">
        <v>1.8995334346619482E-2</v>
      </c>
      <c r="BL37" s="627">
        <v>8.4934523902281928E-2</v>
      </c>
      <c r="BM37" s="627">
        <v>3.242935710221885E-2</v>
      </c>
      <c r="BN37" s="627">
        <v>4.5288038473344928E-2</v>
      </c>
      <c r="BO37" s="627">
        <v>6.0083044982698959E-2</v>
      </c>
      <c r="BP37" s="627">
        <v>1.2472095506163253E-2</v>
      </c>
      <c r="BQ37" s="627">
        <v>2.4256472201364631E-2</v>
      </c>
      <c r="BR37" s="627">
        <v>2.9433329149960698E-2</v>
      </c>
      <c r="BS37" s="627">
        <v>4.2165654765220301E-2</v>
      </c>
      <c r="BT37" s="627">
        <v>4.4922357499800621E-2</v>
      </c>
      <c r="BU37" s="627">
        <v>3.7660256410256408E-2</v>
      </c>
      <c r="BV37" s="627">
        <v>5.272811418414948E-2</v>
      </c>
      <c r="BW37" s="627">
        <v>4.5723805997778602E-2</v>
      </c>
      <c r="BX37" s="627">
        <v>3.0538922155688621E-2</v>
      </c>
      <c r="BY37" s="627">
        <v>2.9944687010155728E-2</v>
      </c>
      <c r="BZ37" s="627">
        <v>4.7741683738171885E-2</v>
      </c>
      <c r="CA37" s="627">
        <v>0.10784875379747397</v>
      </c>
      <c r="CB37" s="627">
        <v>7.9030670081862722E-2</v>
      </c>
      <c r="CC37" s="627">
        <v>0.18453329637585753</v>
      </c>
      <c r="CD37" s="627">
        <v>5.7547809449506347E-2</v>
      </c>
      <c r="CE37" s="627">
        <v>7.8518650212042629E-2</v>
      </c>
      <c r="CF37" s="627">
        <v>0.11819224027034413</v>
      </c>
      <c r="CG37" s="627">
        <v>2.9598458890590706E-2</v>
      </c>
      <c r="CH37" s="627">
        <v>0.17816592785714028</v>
      </c>
      <c r="CI37" s="627">
        <v>0.14430641669669936</v>
      </c>
      <c r="CJ37" s="627">
        <v>8.4657692126762107E-2</v>
      </c>
      <c r="CK37" s="627">
        <v>9.9282412057122335E-2</v>
      </c>
      <c r="CL37" s="627">
        <v>4.693299291720518E-2</v>
      </c>
      <c r="CM37" s="627">
        <v>7.9659427087091422E-2</v>
      </c>
      <c r="CN37" s="627">
        <v>0.13941962361729637</v>
      </c>
      <c r="CO37" s="627">
        <v>4.3365012319605774E-2</v>
      </c>
      <c r="CP37" s="627">
        <v>2.7083528964055015E-2</v>
      </c>
      <c r="CQ37" s="627">
        <v>4.4682109160089467E-2</v>
      </c>
      <c r="CR37" s="627">
        <v>0</v>
      </c>
      <c r="CS37" s="628">
        <v>2.8061835535164815E-2</v>
      </c>
    </row>
    <row r="38" spans="2:97" ht="19.5" customHeight="1">
      <c r="B38" s="468" t="s">
        <v>352</v>
      </c>
      <c r="C38" s="541" t="s">
        <v>92</v>
      </c>
      <c r="D38" s="629">
        <v>0.81756018762736316</v>
      </c>
      <c r="E38" s="630">
        <v>0.41281239000351988</v>
      </c>
      <c r="F38" s="630">
        <v>0.33093980992608235</v>
      </c>
      <c r="G38" s="630">
        <v>0</v>
      </c>
      <c r="H38" s="631">
        <v>0.18890062184676756</v>
      </c>
      <c r="I38" s="632">
        <v>0.17155931010207673</v>
      </c>
      <c r="K38" s="654"/>
      <c r="L38" s="690"/>
      <c r="M38" s="655"/>
      <c r="O38" s="468" t="s">
        <v>352</v>
      </c>
      <c r="P38" s="541" t="s">
        <v>92</v>
      </c>
      <c r="Q38" s="685">
        <v>0</v>
      </c>
      <c r="R38" s="631">
        <v>0</v>
      </c>
      <c r="S38" s="631">
        <v>0</v>
      </c>
      <c r="T38" s="631">
        <v>0</v>
      </c>
      <c r="U38" s="631">
        <v>0</v>
      </c>
      <c r="V38" s="631">
        <v>0</v>
      </c>
      <c r="W38" s="631">
        <v>0</v>
      </c>
      <c r="X38" s="631">
        <v>0</v>
      </c>
      <c r="Y38" s="631">
        <v>0</v>
      </c>
      <c r="Z38" s="631">
        <v>0</v>
      </c>
      <c r="AA38" s="631">
        <v>0</v>
      </c>
      <c r="AB38" s="631">
        <v>0</v>
      </c>
      <c r="AC38" s="631">
        <v>0</v>
      </c>
      <c r="AD38" s="631">
        <v>0</v>
      </c>
      <c r="AE38" s="631">
        <v>0</v>
      </c>
      <c r="AF38" s="631">
        <v>0</v>
      </c>
      <c r="AG38" s="631">
        <v>0</v>
      </c>
      <c r="AH38" s="631">
        <v>0</v>
      </c>
      <c r="AI38" s="631">
        <v>0</v>
      </c>
      <c r="AJ38" s="631">
        <v>0</v>
      </c>
      <c r="AK38" s="631">
        <v>0</v>
      </c>
      <c r="AL38" s="631">
        <v>0</v>
      </c>
      <c r="AM38" s="631">
        <v>0</v>
      </c>
      <c r="AN38" s="631">
        <v>0</v>
      </c>
      <c r="AO38" s="631">
        <v>0</v>
      </c>
      <c r="AP38" s="631">
        <v>0</v>
      </c>
      <c r="AQ38" s="631">
        <v>0</v>
      </c>
      <c r="AR38" s="631">
        <v>0</v>
      </c>
      <c r="AS38" s="631">
        <v>0</v>
      </c>
      <c r="AT38" s="631">
        <v>0</v>
      </c>
      <c r="AU38" s="631">
        <v>0</v>
      </c>
      <c r="AV38" s="631">
        <v>0</v>
      </c>
      <c r="AW38" s="631">
        <v>0</v>
      </c>
      <c r="AX38" s="631">
        <v>0</v>
      </c>
      <c r="AY38" s="631">
        <v>1.00039448</v>
      </c>
      <c r="AZ38" s="631">
        <v>0</v>
      </c>
      <c r="BA38" s="631">
        <v>0</v>
      </c>
      <c r="BB38" s="631">
        <v>0</v>
      </c>
      <c r="BC38" s="632">
        <v>0</v>
      </c>
      <c r="BE38" s="468" t="s">
        <v>352</v>
      </c>
      <c r="BF38" s="541" t="s">
        <v>92</v>
      </c>
      <c r="BG38" s="685">
        <v>0</v>
      </c>
      <c r="BH38" s="631">
        <v>0</v>
      </c>
      <c r="BI38" s="631">
        <v>0</v>
      </c>
      <c r="BJ38" s="631">
        <v>0</v>
      </c>
      <c r="BK38" s="631">
        <v>0</v>
      </c>
      <c r="BL38" s="631">
        <v>0</v>
      </c>
      <c r="BM38" s="631">
        <v>0</v>
      </c>
      <c r="BN38" s="631">
        <v>0</v>
      </c>
      <c r="BO38" s="631">
        <v>0</v>
      </c>
      <c r="BP38" s="631">
        <v>0</v>
      </c>
      <c r="BQ38" s="631">
        <v>0</v>
      </c>
      <c r="BR38" s="631">
        <v>0</v>
      </c>
      <c r="BS38" s="631">
        <v>0</v>
      </c>
      <c r="BT38" s="631">
        <v>0</v>
      </c>
      <c r="BU38" s="631">
        <v>0</v>
      </c>
      <c r="BV38" s="631">
        <v>0</v>
      </c>
      <c r="BW38" s="631">
        <v>0</v>
      </c>
      <c r="BX38" s="631">
        <v>0</v>
      </c>
      <c r="BY38" s="631">
        <v>0</v>
      </c>
      <c r="BZ38" s="631">
        <v>0</v>
      </c>
      <c r="CA38" s="631">
        <v>0</v>
      </c>
      <c r="CB38" s="631">
        <v>0</v>
      </c>
      <c r="CC38" s="631">
        <v>0</v>
      </c>
      <c r="CD38" s="631">
        <v>0</v>
      </c>
      <c r="CE38" s="631">
        <v>0</v>
      </c>
      <c r="CF38" s="631">
        <v>0</v>
      </c>
      <c r="CG38" s="631">
        <v>0</v>
      </c>
      <c r="CH38" s="631">
        <v>0</v>
      </c>
      <c r="CI38" s="631">
        <v>0</v>
      </c>
      <c r="CJ38" s="631">
        <v>0</v>
      </c>
      <c r="CK38" s="631">
        <v>0</v>
      </c>
      <c r="CL38" s="631">
        <v>0</v>
      </c>
      <c r="CM38" s="631">
        <v>0</v>
      </c>
      <c r="CN38" s="631">
        <v>0</v>
      </c>
      <c r="CO38" s="631">
        <v>1.196761703625484E-3</v>
      </c>
      <c r="CP38" s="631">
        <v>0</v>
      </c>
      <c r="CQ38" s="631">
        <v>0</v>
      </c>
      <c r="CR38" s="631">
        <v>0</v>
      </c>
      <c r="CS38" s="632">
        <v>0</v>
      </c>
    </row>
    <row r="39" spans="2:97" ht="19.5" customHeight="1">
      <c r="B39" s="473" t="s">
        <v>353</v>
      </c>
      <c r="C39" s="566" t="s">
        <v>93</v>
      </c>
      <c r="D39" s="633">
        <v>1</v>
      </c>
      <c r="E39" s="634">
        <v>0.39604224635138408</v>
      </c>
      <c r="F39" s="634">
        <v>0.29679198564770654</v>
      </c>
      <c r="G39" s="634">
        <v>4.1376512096237425E-2</v>
      </c>
      <c r="H39" s="635">
        <v>0.22301408046971141</v>
      </c>
      <c r="I39" s="636">
        <v>0.17986329737022888</v>
      </c>
      <c r="K39" s="654"/>
      <c r="L39" s="690"/>
      <c r="M39" s="655"/>
      <c r="O39" s="473" t="s">
        <v>353</v>
      </c>
      <c r="P39" s="566" t="s">
        <v>93</v>
      </c>
      <c r="Q39" s="686">
        <v>1.5400000000000001E-6</v>
      </c>
      <c r="R39" s="635">
        <v>2.7800000000000001E-6</v>
      </c>
      <c r="S39" s="635">
        <v>2.08E-6</v>
      </c>
      <c r="T39" s="635">
        <v>1.39E-6</v>
      </c>
      <c r="U39" s="635">
        <v>2.0999999999999998E-6</v>
      </c>
      <c r="V39" s="635">
        <v>2.6699999999999998E-6</v>
      </c>
      <c r="W39" s="635">
        <v>1.13E-6</v>
      </c>
      <c r="X39" s="635">
        <v>1.66E-6</v>
      </c>
      <c r="Y39" s="635">
        <v>2.7499999999999999E-6</v>
      </c>
      <c r="Z39" s="635">
        <v>1.11E-6</v>
      </c>
      <c r="AA39" s="635">
        <v>1.11E-6</v>
      </c>
      <c r="AB39" s="635">
        <v>3.49E-6</v>
      </c>
      <c r="AC39" s="635">
        <v>3.45E-6</v>
      </c>
      <c r="AD39" s="635">
        <v>2.3199999999999998E-6</v>
      </c>
      <c r="AE39" s="635">
        <v>2.0999999999999998E-6</v>
      </c>
      <c r="AF39" s="635">
        <v>5.3199999999999999E-6</v>
      </c>
      <c r="AG39" s="635">
        <v>6.7299999999999999E-6</v>
      </c>
      <c r="AH39" s="635">
        <v>5.9900000000000002E-6</v>
      </c>
      <c r="AI39" s="635">
        <v>2.3E-6</v>
      </c>
      <c r="AJ39" s="635">
        <v>2.0700000000000001E-6</v>
      </c>
      <c r="AK39" s="635">
        <v>2.1399999999999998E-6</v>
      </c>
      <c r="AL39" s="635">
        <v>4.2400000000000001E-6</v>
      </c>
      <c r="AM39" s="635">
        <v>3.5200000000000002E-6</v>
      </c>
      <c r="AN39" s="635">
        <v>2.5900000000000002E-6</v>
      </c>
      <c r="AO39" s="635">
        <v>2.9100000000000001E-6</v>
      </c>
      <c r="AP39" s="635">
        <v>4.1899999999999997E-6</v>
      </c>
      <c r="AQ39" s="635">
        <v>6.7000000000000004E-7</v>
      </c>
      <c r="AR39" s="635">
        <v>9.8800000000000003E-6</v>
      </c>
      <c r="AS39" s="635">
        <v>3.1789999999999999E-5</v>
      </c>
      <c r="AT39" s="635">
        <v>1.9E-6</v>
      </c>
      <c r="AU39" s="635">
        <v>4.9366200000000001E-3</v>
      </c>
      <c r="AV39" s="635">
        <v>9.7884200000000008E-3</v>
      </c>
      <c r="AW39" s="635">
        <v>2.1500000000000002E-6</v>
      </c>
      <c r="AX39" s="635">
        <v>3.8199999999999998E-6</v>
      </c>
      <c r="AY39" s="635">
        <v>1.6359199999999999E-3</v>
      </c>
      <c r="AZ39" s="635">
        <v>1.0041479</v>
      </c>
      <c r="BA39" s="635">
        <v>4.9100000000000004E-6</v>
      </c>
      <c r="BB39" s="635">
        <v>1.4100000000000001E-6</v>
      </c>
      <c r="BC39" s="636">
        <v>1.4039999999999999E-5</v>
      </c>
      <c r="BE39" s="473" t="s">
        <v>353</v>
      </c>
      <c r="BF39" s="566" t="s">
        <v>93</v>
      </c>
      <c r="BG39" s="686">
        <v>0</v>
      </c>
      <c r="BH39" s="635">
        <v>0</v>
      </c>
      <c r="BI39" s="635">
        <v>0</v>
      </c>
      <c r="BJ39" s="635">
        <v>0</v>
      </c>
      <c r="BK39" s="635">
        <v>0</v>
      </c>
      <c r="BL39" s="635">
        <v>0</v>
      </c>
      <c r="BM39" s="635">
        <v>0</v>
      </c>
      <c r="BN39" s="635">
        <v>0</v>
      </c>
      <c r="BO39" s="635">
        <v>0</v>
      </c>
      <c r="BP39" s="635">
        <v>0</v>
      </c>
      <c r="BQ39" s="635">
        <v>0</v>
      </c>
      <c r="BR39" s="635">
        <v>0</v>
      </c>
      <c r="BS39" s="635">
        <v>0</v>
      </c>
      <c r="BT39" s="635">
        <v>0</v>
      </c>
      <c r="BU39" s="635">
        <v>0</v>
      </c>
      <c r="BV39" s="635">
        <v>0</v>
      </c>
      <c r="BW39" s="635">
        <v>0</v>
      </c>
      <c r="BX39" s="635">
        <v>0</v>
      </c>
      <c r="BY39" s="635">
        <v>0</v>
      </c>
      <c r="BZ39" s="635">
        <v>0</v>
      </c>
      <c r="CA39" s="635">
        <v>0</v>
      </c>
      <c r="CB39" s="635">
        <v>0</v>
      </c>
      <c r="CC39" s="635">
        <v>0</v>
      </c>
      <c r="CD39" s="635">
        <v>0</v>
      </c>
      <c r="CE39" s="635">
        <v>0</v>
      </c>
      <c r="CF39" s="635">
        <v>0</v>
      </c>
      <c r="CG39" s="635">
        <v>0</v>
      </c>
      <c r="CH39" s="635">
        <v>0</v>
      </c>
      <c r="CI39" s="635">
        <v>0</v>
      </c>
      <c r="CJ39" s="635">
        <v>0</v>
      </c>
      <c r="CK39" s="635">
        <v>6.2458778629576267E-3</v>
      </c>
      <c r="CL39" s="635">
        <v>1.222341924256236E-2</v>
      </c>
      <c r="CM39" s="635">
        <v>0</v>
      </c>
      <c r="CN39" s="635">
        <v>0</v>
      </c>
      <c r="CO39" s="635">
        <v>2.0650005866478939E-3</v>
      </c>
      <c r="CP39" s="635">
        <v>5.2387847996164813E-3</v>
      </c>
      <c r="CQ39" s="635">
        <v>0</v>
      </c>
      <c r="CR39" s="635">
        <v>0</v>
      </c>
      <c r="CS39" s="636">
        <v>0</v>
      </c>
    </row>
    <row r="40" spans="2:97" ht="19.5" customHeight="1" thickBot="1">
      <c r="B40" s="463" t="s">
        <v>117</v>
      </c>
      <c r="C40" s="591" t="s">
        <v>379</v>
      </c>
      <c r="D40" s="639">
        <v>0.6893680357214691</v>
      </c>
      <c r="E40" s="627">
        <v>0.68305182062027059</v>
      </c>
      <c r="F40" s="627">
        <v>0.33576282661044982</v>
      </c>
      <c r="G40" s="627">
        <v>5.3910177836042392E-2</v>
      </c>
      <c r="H40" s="627">
        <v>0.22898081257337755</v>
      </c>
      <c r="I40" s="628">
        <v>0.15034150020138656</v>
      </c>
      <c r="K40" s="656"/>
      <c r="L40" s="691"/>
      <c r="M40" s="657"/>
      <c r="O40" s="463" t="s">
        <v>117</v>
      </c>
      <c r="P40" s="591" t="s">
        <v>381</v>
      </c>
      <c r="Q40" s="684">
        <v>2.2771800000000002E-3</v>
      </c>
      <c r="R40" s="627">
        <v>2.9935999999999998E-4</v>
      </c>
      <c r="S40" s="627">
        <v>8.8670999999999997E-4</v>
      </c>
      <c r="T40" s="627">
        <v>2.8373999999999999E-4</v>
      </c>
      <c r="U40" s="627">
        <v>4.2330999999999998E-4</v>
      </c>
      <c r="V40" s="627">
        <v>5.0418000000000001E-4</v>
      </c>
      <c r="W40" s="627">
        <v>2.0139999999999999E-4</v>
      </c>
      <c r="X40" s="627">
        <v>3.0297000000000001E-4</v>
      </c>
      <c r="Y40" s="627">
        <v>4.3550000000000001E-4</v>
      </c>
      <c r="Z40" s="627">
        <v>1.1266E-4</v>
      </c>
      <c r="AA40" s="627">
        <v>1.7990000000000001E-4</v>
      </c>
      <c r="AB40" s="627">
        <v>2.4294E-4</v>
      </c>
      <c r="AC40" s="627">
        <v>3.0262000000000003E-4</v>
      </c>
      <c r="AD40" s="627">
        <v>2.7878000000000001E-4</v>
      </c>
      <c r="AE40" s="627">
        <v>1.8903E-4</v>
      </c>
      <c r="AF40" s="627">
        <v>4.1602000000000002E-4</v>
      </c>
      <c r="AG40" s="627">
        <v>3.7261E-4</v>
      </c>
      <c r="AH40" s="627">
        <v>1.9682E-4</v>
      </c>
      <c r="AI40" s="627">
        <v>2.6259999999999999E-4</v>
      </c>
      <c r="AJ40" s="627">
        <v>4.7099000000000002E-4</v>
      </c>
      <c r="AK40" s="627">
        <v>6.2029999999999995E-4</v>
      </c>
      <c r="AL40" s="627">
        <v>3.7796999999999999E-4</v>
      </c>
      <c r="AM40" s="627">
        <v>1.1184000000000001E-3</v>
      </c>
      <c r="AN40" s="627">
        <v>3.5210999999999999E-4</v>
      </c>
      <c r="AO40" s="627">
        <v>9.899100000000001E-4</v>
      </c>
      <c r="AP40" s="627">
        <v>8.2554000000000004E-4</v>
      </c>
      <c r="AQ40" s="627">
        <v>9.1684999999999998E-4</v>
      </c>
      <c r="AR40" s="627">
        <v>7.8206E-4</v>
      </c>
      <c r="AS40" s="627">
        <v>9.6064900000000005E-3</v>
      </c>
      <c r="AT40" s="627">
        <v>6.9987000000000001E-4</v>
      </c>
      <c r="AU40" s="627">
        <v>3.3526200000000002E-3</v>
      </c>
      <c r="AV40" s="627">
        <v>1.083394E-2</v>
      </c>
      <c r="AW40" s="627">
        <v>2.6772599999999999E-3</v>
      </c>
      <c r="AX40" s="627">
        <v>2.26933E-3</v>
      </c>
      <c r="AY40" s="627">
        <v>1.259416E-2</v>
      </c>
      <c r="AZ40" s="627">
        <v>2.7258199999999999E-3</v>
      </c>
      <c r="BA40" s="627">
        <v>1.01158423</v>
      </c>
      <c r="BB40" s="627">
        <v>2.9586E-4</v>
      </c>
      <c r="BC40" s="628">
        <v>3.4715900000000001E-3</v>
      </c>
      <c r="BE40" s="463" t="s">
        <v>117</v>
      </c>
      <c r="BF40" s="591" t="s">
        <v>381</v>
      </c>
      <c r="BG40" s="684">
        <v>2.0425378651451102E-3</v>
      </c>
      <c r="BH40" s="627">
        <v>0</v>
      </c>
      <c r="BI40" s="627">
        <v>2.2541911854684102E-4</v>
      </c>
      <c r="BJ40" s="627">
        <v>4.4620945071616617E-5</v>
      </c>
      <c r="BK40" s="627">
        <v>9.0742043057099437E-5</v>
      </c>
      <c r="BL40" s="627">
        <v>1.8700035841735362E-4</v>
      </c>
      <c r="BM40" s="627">
        <v>0</v>
      </c>
      <c r="BN40" s="627">
        <v>8.8679695760428393E-5</v>
      </c>
      <c r="BO40" s="627">
        <v>1.6608996539792386E-4</v>
      </c>
      <c r="BP40" s="627">
        <v>0</v>
      </c>
      <c r="BQ40" s="627">
        <v>0</v>
      </c>
      <c r="BR40" s="627">
        <v>7.2658577345055588E-5</v>
      </c>
      <c r="BS40" s="627">
        <v>1.1140199409569431E-4</v>
      </c>
      <c r="BT40" s="627">
        <v>7.5862645816758645E-5</v>
      </c>
      <c r="BU40" s="627">
        <v>0</v>
      </c>
      <c r="BV40" s="627">
        <v>2.2998100527252748E-4</v>
      </c>
      <c r="BW40" s="627">
        <v>1.3527753253780652E-4</v>
      </c>
      <c r="BX40" s="627">
        <v>0</v>
      </c>
      <c r="BY40" s="627">
        <v>1.2912370050508387E-4</v>
      </c>
      <c r="BZ40" s="627">
        <v>1.95102916788606E-4</v>
      </c>
      <c r="CA40" s="627">
        <v>3.2046193848905645E-4</v>
      </c>
      <c r="CB40" s="627">
        <v>1.0590768772137648E-4</v>
      </c>
      <c r="CC40" s="627">
        <v>4.6774305314946992E-4</v>
      </c>
      <c r="CD40" s="627">
        <v>7.4303175531964299E-5</v>
      </c>
      <c r="CE40" s="627">
        <v>6.0382283816247059E-4</v>
      </c>
      <c r="CF40" s="627">
        <v>2.5661363318247563E-4</v>
      </c>
      <c r="CG40" s="627">
        <v>8.1995502089926618E-4</v>
      </c>
      <c r="CH40" s="627">
        <v>3.7810723121077137E-4</v>
      </c>
      <c r="CI40" s="627">
        <v>9.154451333573595E-3</v>
      </c>
      <c r="CJ40" s="627">
        <v>4.0965612406504317E-4</v>
      </c>
      <c r="CK40" s="627">
        <v>3.3467403286954515E-3</v>
      </c>
      <c r="CL40" s="627">
        <v>1.1845211752114523E-2</v>
      </c>
      <c r="CM40" s="627">
        <v>2.3522620679702721E-3</v>
      </c>
      <c r="CN40" s="627">
        <v>1.9321936503375952E-3</v>
      </c>
      <c r="CO40" s="627">
        <v>1.3680628886542298E-2</v>
      </c>
      <c r="CP40" s="627">
        <v>2.5304319032109796E-3</v>
      </c>
      <c r="CQ40" s="627">
        <v>1.2815898398334061E-2</v>
      </c>
      <c r="CR40" s="627">
        <v>0</v>
      </c>
      <c r="CS40" s="628">
        <v>3.4271184566911726E-3</v>
      </c>
    </row>
    <row r="41" spans="2:97" ht="19.5" customHeight="1">
      <c r="B41" s="463" t="s">
        <v>118</v>
      </c>
      <c r="C41" s="591" t="s">
        <v>17</v>
      </c>
      <c r="D41" s="639">
        <v>1</v>
      </c>
      <c r="E41" s="627">
        <v>0</v>
      </c>
      <c r="F41" s="627">
        <v>0</v>
      </c>
      <c r="G41" s="627">
        <v>0</v>
      </c>
      <c r="H41" s="627">
        <v>6.8732458903717278E-3</v>
      </c>
      <c r="I41" s="628">
        <v>6.8732458903717278E-3</v>
      </c>
      <c r="O41" s="463" t="s">
        <v>118</v>
      </c>
      <c r="P41" s="591" t="s">
        <v>17</v>
      </c>
      <c r="Q41" s="684">
        <v>1.1672099999999999E-3</v>
      </c>
      <c r="R41" s="627">
        <v>1.40208E-3</v>
      </c>
      <c r="S41" s="627">
        <v>1.3989499999999999E-3</v>
      </c>
      <c r="T41" s="627">
        <v>1.6712299999999999E-3</v>
      </c>
      <c r="U41" s="627">
        <v>1.20505E-3</v>
      </c>
      <c r="V41" s="627">
        <v>1.1531200000000001E-3</v>
      </c>
      <c r="W41" s="627">
        <v>6.1001999999999996E-4</v>
      </c>
      <c r="X41" s="627">
        <v>5.5803999999999999E-4</v>
      </c>
      <c r="Y41" s="627">
        <v>1.3072299999999999E-3</v>
      </c>
      <c r="Z41" s="627">
        <v>3.8660000000000002E-4</v>
      </c>
      <c r="AA41" s="627">
        <v>6.8541000000000001E-4</v>
      </c>
      <c r="AB41" s="627">
        <v>9.8613999999999993E-4</v>
      </c>
      <c r="AC41" s="627">
        <v>8.2932000000000004E-4</v>
      </c>
      <c r="AD41" s="627">
        <v>1.28247E-3</v>
      </c>
      <c r="AE41" s="627">
        <v>1.9599499999999998E-3</v>
      </c>
      <c r="AF41" s="627">
        <v>1.29155E-3</v>
      </c>
      <c r="AG41" s="627">
        <v>1.22613E-3</v>
      </c>
      <c r="AH41" s="627">
        <v>1.4976900000000001E-3</v>
      </c>
      <c r="AI41" s="627">
        <v>6.4804999999999995E-4</v>
      </c>
      <c r="AJ41" s="627">
        <v>1.63222E-3</v>
      </c>
      <c r="AK41" s="627">
        <v>1.3990299999999999E-3</v>
      </c>
      <c r="AL41" s="627">
        <v>4.4984000000000002E-4</v>
      </c>
      <c r="AM41" s="627">
        <v>1.9741099999999998E-3</v>
      </c>
      <c r="AN41" s="627">
        <v>3.2897099999999999E-3</v>
      </c>
      <c r="AO41" s="627">
        <v>2.4080299999999998E-3</v>
      </c>
      <c r="AP41" s="627">
        <v>4.1125099999999998E-3</v>
      </c>
      <c r="AQ41" s="627">
        <v>7.6683999999999997E-4</v>
      </c>
      <c r="AR41" s="627">
        <v>2.61319E-3</v>
      </c>
      <c r="AS41" s="627">
        <v>3.16154E-3</v>
      </c>
      <c r="AT41" s="627">
        <v>3.19448E-3</v>
      </c>
      <c r="AU41" s="627">
        <v>4.4652600000000004E-3</v>
      </c>
      <c r="AV41" s="627">
        <v>2.8763999999999999E-3</v>
      </c>
      <c r="AW41" s="627">
        <v>5.2309699999999997E-3</v>
      </c>
      <c r="AX41" s="627">
        <v>2.04638E-3</v>
      </c>
      <c r="AY41" s="627">
        <v>3.1421000000000001E-3</v>
      </c>
      <c r="AZ41" s="627">
        <v>1.32278E-3</v>
      </c>
      <c r="BA41" s="627">
        <v>2.93429E-3</v>
      </c>
      <c r="BB41" s="627">
        <v>1.00078117</v>
      </c>
      <c r="BC41" s="628">
        <v>9.3901E-4</v>
      </c>
      <c r="BE41" s="463" t="s">
        <v>118</v>
      </c>
      <c r="BF41" s="591" t="s">
        <v>17</v>
      </c>
      <c r="BG41" s="684">
        <v>5.7579663715807635E-4</v>
      </c>
      <c r="BH41" s="627">
        <v>5.4540496318516497E-4</v>
      </c>
      <c r="BI41" s="627">
        <v>7.5783760806699891E-4</v>
      </c>
      <c r="BJ41" s="627">
        <v>1.2047655169336487E-3</v>
      </c>
      <c r="BK41" s="627">
        <v>7.3349818137822035E-4</v>
      </c>
      <c r="BL41" s="627">
        <v>6.596957088612198E-4</v>
      </c>
      <c r="BM41" s="627">
        <v>2.8446804475630572E-4</v>
      </c>
      <c r="BN41" s="627">
        <v>1.9100242163784577E-4</v>
      </c>
      <c r="BO41" s="627">
        <v>7.4740484429065748E-4</v>
      </c>
      <c r="BP41" s="627">
        <v>1.9411821799475881E-4</v>
      </c>
      <c r="BQ41" s="627">
        <v>2.9381998628840063E-4</v>
      </c>
      <c r="BR41" s="627">
        <v>6.9355914738462149E-4</v>
      </c>
      <c r="BS41" s="627">
        <v>5.0130897343062442E-4</v>
      </c>
      <c r="BT41" s="627">
        <v>9.4536527863960768E-4</v>
      </c>
      <c r="BU41" s="627">
        <v>1.6025641025641025E-3</v>
      </c>
      <c r="BV41" s="627">
        <v>9.1992402109010993E-4</v>
      </c>
      <c r="BW41" s="627">
        <v>8.543844160282517E-4</v>
      </c>
      <c r="BX41" s="627">
        <v>1.1976047904191617E-3</v>
      </c>
      <c r="BY41" s="627">
        <v>3.6935384097965852E-4</v>
      </c>
      <c r="BZ41" s="627">
        <v>9.7551458394302991E-4</v>
      </c>
      <c r="CA41" s="627">
        <v>9.0025153797079554E-4</v>
      </c>
      <c r="CB41" s="627">
        <v>3.9225069526435734E-5</v>
      </c>
      <c r="CC41" s="627">
        <v>1.212667174831959E-3</v>
      </c>
      <c r="CD41" s="627">
        <v>2.7863690824486611E-3</v>
      </c>
      <c r="CE41" s="627">
        <v>1.9599850832993661E-3</v>
      </c>
      <c r="CF41" s="627">
        <v>3.4659503702568137E-3</v>
      </c>
      <c r="CG41" s="627">
        <v>3.9362352447571379E-4</v>
      </c>
      <c r="CH41" s="627">
        <v>1.9409504535486265E-3</v>
      </c>
      <c r="CI41" s="627">
        <v>2.3462265469282083E-3</v>
      </c>
      <c r="CJ41" s="627">
        <v>2.7519483166857446E-3</v>
      </c>
      <c r="CK41" s="627">
        <v>4.0474047736917106E-3</v>
      </c>
      <c r="CL41" s="627">
        <v>2.4393942332614532E-3</v>
      </c>
      <c r="CM41" s="627">
        <v>4.7045241359405443E-3</v>
      </c>
      <c r="CN41" s="627">
        <v>1.5838241631949432E-3</v>
      </c>
      <c r="CO41" s="627">
        <v>2.2292619969494307E-3</v>
      </c>
      <c r="CP41" s="627">
        <v>6.4249247542466279E-4</v>
      </c>
      <c r="CQ41" s="627">
        <v>2.4594870212784189E-3</v>
      </c>
      <c r="CR41" s="627">
        <v>0</v>
      </c>
      <c r="CS41" s="628">
        <v>1.6582831242054061E-4</v>
      </c>
    </row>
    <row r="42" spans="2:97" ht="19.5" customHeight="1" thickBot="1">
      <c r="B42" s="480" t="s">
        <v>119</v>
      </c>
      <c r="C42" s="640" t="s">
        <v>18</v>
      </c>
      <c r="D42" s="641">
        <v>0.6893680357214691</v>
      </c>
      <c r="E42" s="642">
        <v>0.64444567280231424</v>
      </c>
      <c r="F42" s="642">
        <v>1.105522082803604E-2</v>
      </c>
      <c r="G42" s="642">
        <v>0</v>
      </c>
      <c r="H42" s="642">
        <v>16.21209441158587</v>
      </c>
      <c r="I42" s="643">
        <v>14.264146076317875</v>
      </c>
      <c r="O42" s="480" t="s">
        <v>119</v>
      </c>
      <c r="P42" s="640" t="s">
        <v>18</v>
      </c>
      <c r="Q42" s="687">
        <v>4.89238E-3</v>
      </c>
      <c r="R42" s="642">
        <v>3.8704099999999999E-3</v>
      </c>
      <c r="S42" s="642">
        <v>5.3994200000000003E-3</v>
      </c>
      <c r="T42" s="642">
        <v>2.45014E-3</v>
      </c>
      <c r="U42" s="642">
        <v>4.7391899999999999E-3</v>
      </c>
      <c r="V42" s="642">
        <v>1.29923E-3</v>
      </c>
      <c r="W42" s="642">
        <v>1.3092690000000001E-2</v>
      </c>
      <c r="X42" s="642">
        <v>2.4683600000000002E-3</v>
      </c>
      <c r="Y42" s="642">
        <v>7.4705300000000004E-3</v>
      </c>
      <c r="Z42" s="642">
        <v>5.4220800000000001E-3</v>
      </c>
      <c r="AA42" s="642">
        <v>3.1048299999999998E-3</v>
      </c>
      <c r="AB42" s="642">
        <v>3.3853400000000001E-3</v>
      </c>
      <c r="AC42" s="642">
        <v>4.7901599999999999E-3</v>
      </c>
      <c r="AD42" s="642">
        <v>3.42648E-3</v>
      </c>
      <c r="AE42" s="642">
        <v>2.00928E-3</v>
      </c>
      <c r="AF42" s="642">
        <v>1.26147E-3</v>
      </c>
      <c r="AG42" s="642">
        <v>1.4201400000000001E-3</v>
      </c>
      <c r="AH42" s="642">
        <v>2.6859100000000001E-3</v>
      </c>
      <c r="AI42" s="642">
        <v>1.71805E-3</v>
      </c>
      <c r="AJ42" s="642">
        <v>2.2481799999999998E-3</v>
      </c>
      <c r="AK42" s="642">
        <v>1.007918E-2</v>
      </c>
      <c r="AL42" s="642">
        <v>3.1592299999999999E-3</v>
      </c>
      <c r="AM42" s="642">
        <v>7.0479000000000002E-3</v>
      </c>
      <c r="AN42" s="642">
        <v>5.4300499999999996E-3</v>
      </c>
      <c r="AO42" s="642">
        <v>3.3534300000000001E-3</v>
      </c>
      <c r="AP42" s="642">
        <v>7.2199200000000003E-3</v>
      </c>
      <c r="AQ42" s="642">
        <v>3.4522300000000001E-3</v>
      </c>
      <c r="AR42" s="642">
        <v>2.40019E-3</v>
      </c>
      <c r="AS42" s="642">
        <v>4.6632899999999996E-3</v>
      </c>
      <c r="AT42" s="642">
        <v>9.9109999999999997E-4</v>
      </c>
      <c r="AU42" s="642">
        <v>4.1846100000000001E-3</v>
      </c>
      <c r="AV42" s="642">
        <v>2.5612999999999999E-3</v>
      </c>
      <c r="AW42" s="642">
        <v>9.0936100000000002E-3</v>
      </c>
      <c r="AX42" s="642">
        <v>3.9531799999999997E-3</v>
      </c>
      <c r="AY42" s="642">
        <v>1.378153E-2</v>
      </c>
      <c r="AZ42" s="642">
        <v>2.5418300000000001E-3</v>
      </c>
      <c r="BA42" s="642">
        <v>3.9518399999999999E-3</v>
      </c>
      <c r="BB42" s="642">
        <v>1.6175E-3</v>
      </c>
      <c r="BC42" s="643">
        <v>1.0009514100000001</v>
      </c>
      <c r="BE42" s="480" t="s">
        <v>119</v>
      </c>
      <c r="BF42" s="640" t="s">
        <v>18</v>
      </c>
      <c r="BG42" s="687">
        <v>5.1347790646977427E-3</v>
      </c>
      <c r="BH42" s="642">
        <v>4.0905372238887374E-3</v>
      </c>
      <c r="BI42" s="642">
        <v>5.1846397265773439E-3</v>
      </c>
      <c r="BJ42" s="642">
        <v>2.4095310338672973E-3</v>
      </c>
      <c r="BK42" s="642">
        <v>5.0815544111975685E-3</v>
      </c>
      <c r="BL42" s="642">
        <v>5.4022325765013272E-4</v>
      </c>
      <c r="BM42" s="642">
        <v>1.792148681964726E-2</v>
      </c>
      <c r="BN42" s="642">
        <v>2.428459360824039E-3</v>
      </c>
      <c r="BO42" s="642">
        <v>8.982698961937716E-3</v>
      </c>
      <c r="BP42" s="642">
        <v>6.7213432980685241E-3</v>
      </c>
      <c r="BQ42" s="642">
        <v>3.0361398583134734E-3</v>
      </c>
      <c r="BR42" s="642">
        <v>3.8442992740747592E-3</v>
      </c>
      <c r="BS42" s="642">
        <v>5.9043056870717982E-3</v>
      </c>
      <c r="BT42" s="642">
        <v>3.9098440536329453E-3</v>
      </c>
      <c r="BU42" s="642">
        <v>1.8696581196581197E-3</v>
      </c>
      <c r="BV42" s="642">
        <v>7.8363898092861223E-4</v>
      </c>
      <c r="BW42" s="642">
        <v>1.0893401304360208E-3</v>
      </c>
      <c r="BX42" s="642">
        <v>3.1650983746792129E-3</v>
      </c>
      <c r="BY42" s="642">
        <v>1.6515822157627006E-3</v>
      </c>
      <c r="BZ42" s="642">
        <v>1.8534777094917569E-3</v>
      </c>
      <c r="CA42" s="642">
        <v>1.3099498008698815E-2</v>
      </c>
      <c r="CB42" s="642">
        <v>3.0085628326776211E-3</v>
      </c>
      <c r="CC42" s="642">
        <v>7.2760030489917539E-3</v>
      </c>
      <c r="CD42" s="642">
        <v>6.5293915498713627E-3</v>
      </c>
      <c r="CE42" s="642">
        <v>3.6240210915208966E-3</v>
      </c>
      <c r="CF42" s="642">
        <v>8.8281755103945189E-3</v>
      </c>
      <c r="CG42" s="642">
        <v>3.6802107746826762E-3</v>
      </c>
      <c r="CH42" s="642">
        <v>1.6618713067025807E-3</v>
      </c>
      <c r="CI42" s="642">
        <v>4.7684541627746766E-3</v>
      </c>
      <c r="CJ42" s="642">
        <v>2.6657049221457356E-4</v>
      </c>
      <c r="CK42" s="642">
        <v>4.9014878443417792E-3</v>
      </c>
      <c r="CL42" s="642">
        <v>2.6192411517960887E-3</v>
      </c>
      <c r="CM42" s="642">
        <v>1.1905620896168555E-2</v>
      </c>
      <c r="CN42" s="642">
        <v>4.5162332998132451E-3</v>
      </c>
      <c r="CO42" s="642">
        <v>1.7529039070749736E-2</v>
      </c>
      <c r="CP42" s="642">
        <v>1.3393496987698741E-3</v>
      </c>
      <c r="CQ42" s="642">
        <v>4.4690678801278588E-3</v>
      </c>
      <c r="CR42" s="642">
        <v>3.4366229451858639E-4</v>
      </c>
      <c r="CS42" s="643">
        <v>0</v>
      </c>
    </row>
    <row r="43" spans="2:97" ht="19.5" customHeight="1"/>
  </sheetData>
  <mergeCells count="10">
    <mergeCell ref="BE2:BF3"/>
    <mergeCell ref="I2:I3"/>
    <mergeCell ref="H2:H3"/>
    <mergeCell ref="O2:P3"/>
    <mergeCell ref="B2:B3"/>
    <mergeCell ref="G2:G3"/>
    <mergeCell ref="E2:E3"/>
    <mergeCell ref="F2:F3"/>
    <mergeCell ref="D2:D3"/>
    <mergeCell ref="C2:C3"/>
  </mergeCells>
  <phoneticPr fontId="3"/>
  <pageMargins left="0.78740157480314965" right="0.78740157480314965" top="0.59055118110236227" bottom="0.98425196850393704" header="0.31496062992125984" footer="0.51181102362204722"/>
  <pageSetup paperSize="8" scale="95" fitToWidth="0" orientation="landscape" r:id="rId1"/>
  <headerFooter alignWithMargins="0"/>
  <colBreaks count="4" manualBreakCount="4">
    <brk id="14" min="1" max="41" man="1"/>
    <brk id="30" min="1" max="41" man="1"/>
    <brk id="46" min="1" max="41" man="1"/>
    <brk id="56" min="1" max="41" man="1"/>
  </colBreaks>
  <drawing r:id="rId2"/>
  <legacyDrawing r:id="rId3"/>
  <oleObjects>
    <mc:AlternateContent xmlns:mc="http://schemas.openxmlformats.org/markup-compatibility/2006">
      <mc:Choice Requires="x14">
        <oleObject progId="Equation.3" shapeId="15363" r:id="rId4">
          <objectPr defaultSize="0" autoPict="0" r:id="rId5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1000125</xdr:colOff>
                <xdr:row>2</xdr:row>
                <xdr:rowOff>247650</xdr:rowOff>
              </to>
            </anchor>
          </objectPr>
        </oleObject>
      </mc:Choice>
      <mc:Fallback>
        <oleObject progId="Equation.3" shapeId="15363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B1:J44"/>
  <sheetViews>
    <sheetView workbookViewId="0"/>
  </sheetViews>
  <sheetFormatPr defaultColWidth="18.625" defaultRowHeight="12.95" customHeight="1"/>
  <cols>
    <col min="1" max="1" width="2.625" customWidth="1"/>
    <col min="2" max="2" width="4.625" style="56" customWidth="1"/>
    <col min="3" max="3" width="37.625" bestFit="1" customWidth="1"/>
    <col min="4" max="10" width="12.625" customWidth="1"/>
  </cols>
  <sheetData>
    <row r="1" spans="2:10" ht="22.5" customHeight="1"/>
    <row r="2" spans="2:10" ht="19.5" customHeight="1" thickBot="1">
      <c r="J2" s="2" t="s">
        <v>141</v>
      </c>
    </row>
    <row r="3" spans="2:10" ht="45" customHeight="1" thickBot="1">
      <c r="B3" s="62"/>
      <c r="C3" s="65"/>
      <c r="D3" s="57" t="s">
        <v>123</v>
      </c>
      <c r="E3" s="58" t="s">
        <v>154</v>
      </c>
      <c r="F3" s="58" t="s">
        <v>155</v>
      </c>
      <c r="G3" s="59" t="s">
        <v>124</v>
      </c>
      <c r="H3" s="60" t="s">
        <v>42</v>
      </c>
      <c r="I3" s="58" t="s">
        <v>69</v>
      </c>
      <c r="J3" s="61" t="s">
        <v>125</v>
      </c>
    </row>
    <row r="4" spans="2:10" ht="20.100000000000001" customHeight="1">
      <c r="B4" s="458" t="s">
        <v>44</v>
      </c>
      <c r="C4" s="459" t="s">
        <v>339</v>
      </c>
      <c r="D4" s="660">
        <f>入力シート!D6</f>
        <v>0</v>
      </c>
      <c r="E4" s="623">
        <v>0.23807402745164499</v>
      </c>
      <c r="F4" s="623">
        <v>5.1044566559345E-2</v>
      </c>
      <c r="G4" s="488">
        <f>$D4*E4</f>
        <v>0</v>
      </c>
      <c r="H4" s="487">
        <f>$D4*F4</f>
        <v>0</v>
      </c>
      <c r="I4" s="487">
        <f t="shared" ref="I4:I43" si="0">SUM(G4:H4)</f>
        <v>0</v>
      </c>
      <c r="J4" s="462">
        <f t="shared" ref="J4:J43" si="1">D4-I4</f>
        <v>0</v>
      </c>
    </row>
    <row r="5" spans="2:10" ht="20.100000000000001" customHeight="1">
      <c r="B5" s="463" t="s">
        <v>19</v>
      </c>
      <c r="C5" s="464" t="s">
        <v>0</v>
      </c>
      <c r="D5" s="661">
        <f>入力シート!D7</f>
        <v>0</v>
      </c>
      <c r="E5" s="627">
        <v>1.2770746140327E-2</v>
      </c>
      <c r="F5" s="627">
        <v>7.5258892106162004E-2</v>
      </c>
      <c r="G5" s="519">
        <f t="shared" ref="G5:G26" si="2">$D5*E5</f>
        <v>0</v>
      </c>
      <c r="H5" s="518">
        <f t="shared" ref="H5:H30" si="3">$D5*F5</f>
        <v>0</v>
      </c>
      <c r="I5" s="518">
        <f t="shared" si="0"/>
        <v>0</v>
      </c>
      <c r="J5" s="467">
        <f t="shared" si="1"/>
        <v>0</v>
      </c>
    </row>
    <row r="6" spans="2:10" ht="20.100000000000001" customHeight="1">
      <c r="B6" s="463" t="s">
        <v>20</v>
      </c>
      <c r="C6" s="464" t="s">
        <v>87</v>
      </c>
      <c r="D6" s="661">
        <f>入力シート!D8</f>
        <v>0</v>
      </c>
      <c r="E6" s="627">
        <v>0.31897309753028802</v>
      </c>
      <c r="F6" s="627">
        <v>3.4974624312595001E-2</v>
      </c>
      <c r="G6" s="519">
        <f t="shared" si="2"/>
        <v>0</v>
      </c>
      <c r="H6" s="518">
        <f t="shared" si="3"/>
        <v>0</v>
      </c>
      <c r="I6" s="518">
        <f t="shared" si="0"/>
        <v>0</v>
      </c>
      <c r="J6" s="467">
        <f t="shared" si="1"/>
        <v>0</v>
      </c>
    </row>
    <row r="7" spans="2:10" ht="20.100000000000001" customHeight="1">
      <c r="B7" s="463" t="s">
        <v>21</v>
      </c>
      <c r="C7" s="464" t="s">
        <v>1</v>
      </c>
      <c r="D7" s="661">
        <f>入力シート!D9</f>
        <v>0</v>
      </c>
      <c r="E7" s="627">
        <v>0.43289059271188102</v>
      </c>
      <c r="F7" s="627">
        <v>3.1830295429605998E-2</v>
      </c>
      <c r="G7" s="519">
        <f t="shared" si="2"/>
        <v>0</v>
      </c>
      <c r="H7" s="518">
        <f t="shared" si="3"/>
        <v>0</v>
      </c>
      <c r="I7" s="518">
        <f t="shared" si="0"/>
        <v>0</v>
      </c>
      <c r="J7" s="467">
        <f t="shared" si="1"/>
        <v>0</v>
      </c>
    </row>
    <row r="8" spans="2:10" ht="20.100000000000001" customHeight="1">
      <c r="B8" s="468" t="s">
        <v>22</v>
      </c>
      <c r="C8" s="469" t="s">
        <v>2</v>
      </c>
      <c r="D8" s="662">
        <f>入力シート!D10</f>
        <v>0</v>
      </c>
      <c r="E8" s="631">
        <v>0.22777229487782299</v>
      </c>
      <c r="F8" s="631">
        <v>6.8733174530179006E-2</v>
      </c>
      <c r="G8" s="544">
        <f t="shared" si="2"/>
        <v>0</v>
      </c>
      <c r="H8" s="543">
        <f t="shared" si="3"/>
        <v>0</v>
      </c>
      <c r="I8" s="543">
        <f t="shared" si="0"/>
        <v>0</v>
      </c>
      <c r="J8" s="472">
        <f t="shared" si="1"/>
        <v>0</v>
      </c>
    </row>
    <row r="9" spans="2:10" ht="20.100000000000001" customHeight="1">
      <c r="B9" s="473" t="s">
        <v>23</v>
      </c>
      <c r="C9" s="474" t="s">
        <v>3</v>
      </c>
      <c r="D9" s="663">
        <f>入力シート!D11</f>
        <v>0</v>
      </c>
      <c r="E9" s="635">
        <v>0.209164918693277</v>
      </c>
      <c r="F9" s="635">
        <v>2.9710701750743002E-2</v>
      </c>
      <c r="G9" s="569">
        <f t="shared" si="2"/>
        <v>0</v>
      </c>
      <c r="H9" s="568">
        <f t="shared" si="3"/>
        <v>0</v>
      </c>
      <c r="I9" s="568">
        <f t="shared" si="0"/>
        <v>0</v>
      </c>
      <c r="J9" s="477">
        <f t="shared" si="1"/>
        <v>0</v>
      </c>
    </row>
    <row r="10" spans="2:10" ht="20.100000000000001" customHeight="1">
      <c r="B10" s="463" t="s">
        <v>24</v>
      </c>
      <c r="C10" s="464" t="s">
        <v>4</v>
      </c>
      <c r="D10" s="661">
        <f>入力シート!D12</f>
        <v>0</v>
      </c>
      <c r="E10" s="627">
        <v>0.18250225591508601</v>
      </c>
      <c r="F10" s="627">
        <v>2.3247396138689001E-2</v>
      </c>
      <c r="G10" s="519">
        <f t="shared" si="2"/>
        <v>0</v>
      </c>
      <c r="H10" s="518">
        <f t="shared" si="3"/>
        <v>0</v>
      </c>
      <c r="I10" s="518">
        <f t="shared" si="0"/>
        <v>0</v>
      </c>
      <c r="J10" s="467">
        <f t="shared" si="1"/>
        <v>0</v>
      </c>
    </row>
    <row r="11" spans="2:10" ht="20.100000000000001" customHeight="1">
      <c r="B11" s="463" t="s">
        <v>25</v>
      </c>
      <c r="C11" s="464" t="s">
        <v>340</v>
      </c>
      <c r="D11" s="661">
        <f>入力シート!D13</f>
        <v>0</v>
      </c>
      <c r="E11" s="627">
        <v>0.18507577961222499</v>
      </c>
      <c r="F11" s="627">
        <v>3.2262756151138001E-2</v>
      </c>
      <c r="G11" s="519">
        <f t="shared" si="2"/>
        <v>0</v>
      </c>
      <c r="H11" s="518">
        <f t="shared" si="3"/>
        <v>0</v>
      </c>
      <c r="I11" s="518">
        <f t="shared" si="0"/>
        <v>0</v>
      </c>
      <c r="J11" s="467">
        <f t="shared" si="1"/>
        <v>0</v>
      </c>
    </row>
    <row r="12" spans="2:10" ht="20.100000000000001" customHeight="1">
      <c r="B12" s="463" t="s">
        <v>26</v>
      </c>
      <c r="C12" s="464" t="s">
        <v>5</v>
      </c>
      <c r="D12" s="661">
        <f>入力シート!D14</f>
        <v>0</v>
      </c>
      <c r="E12" s="627">
        <v>0.17883092711958901</v>
      </c>
      <c r="F12" s="627">
        <v>6.6266390469080005E-2</v>
      </c>
      <c r="G12" s="519">
        <f t="shared" si="2"/>
        <v>0</v>
      </c>
      <c r="H12" s="518">
        <f t="shared" si="3"/>
        <v>0</v>
      </c>
      <c r="I12" s="518">
        <f t="shared" si="0"/>
        <v>0</v>
      </c>
      <c r="J12" s="467">
        <f t="shared" si="1"/>
        <v>0</v>
      </c>
    </row>
    <row r="13" spans="2:10" ht="20.100000000000001" customHeight="1">
      <c r="B13" s="468" t="s">
        <v>27</v>
      </c>
      <c r="C13" s="469" t="s">
        <v>6</v>
      </c>
      <c r="D13" s="662">
        <f>入力シート!D15</f>
        <v>0</v>
      </c>
      <c r="E13" s="631">
        <v>4.4136106688233999E-2</v>
      </c>
      <c r="F13" s="631">
        <v>3.2261733262566997E-2</v>
      </c>
      <c r="G13" s="544">
        <f t="shared" si="2"/>
        <v>0</v>
      </c>
      <c r="H13" s="543">
        <f t="shared" si="3"/>
        <v>0</v>
      </c>
      <c r="I13" s="543">
        <f t="shared" si="0"/>
        <v>0</v>
      </c>
      <c r="J13" s="472">
        <f t="shared" si="1"/>
        <v>0</v>
      </c>
    </row>
    <row r="14" spans="2:10" ht="20.100000000000001" customHeight="1">
      <c r="B14" s="473" t="s">
        <v>28</v>
      </c>
      <c r="C14" s="474" t="s">
        <v>7</v>
      </c>
      <c r="D14" s="663">
        <f>入力シート!D16</f>
        <v>0</v>
      </c>
      <c r="E14" s="635">
        <v>8.3708278944950004E-2</v>
      </c>
      <c r="F14" s="635">
        <v>3.2851798645091003E-2</v>
      </c>
      <c r="G14" s="569">
        <f t="shared" si="2"/>
        <v>0</v>
      </c>
      <c r="H14" s="568">
        <f t="shared" si="3"/>
        <v>0</v>
      </c>
      <c r="I14" s="568">
        <f t="shared" si="0"/>
        <v>0</v>
      </c>
      <c r="J14" s="477">
        <f t="shared" si="1"/>
        <v>0</v>
      </c>
    </row>
    <row r="15" spans="2:10" ht="20.100000000000001" customHeight="1">
      <c r="B15" s="463" t="s">
        <v>29</v>
      </c>
      <c r="C15" s="464" t="s">
        <v>8</v>
      </c>
      <c r="D15" s="661">
        <f>入力シート!D17</f>
        <v>0</v>
      </c>
      <c r="E15" s="627">
        <v>0.100455022751138</v>
      </c>
      <c r="F15" s="627">
        <v>4.5405048030179002E-2</v>
      </c>
      <c r="G15" s="519">
        <f t="shared" si="2"/>
        <v>0</v>
      </c>
      <c r="H15" s="518">
        <f t="shared" si="3"/>
        <v>0</v>
      </c>
      <c r="I15" s="518">
        <f t="shared" si="0"/>
        <v>0</v>
      </c>
      <c r="J15" s="467">
        <f t="shared" si="1"/>
        <v>0</v>
      </c>
    </row>
    <row r="16" spans="2:10" ht="20.100000000000001" customHeight="1">
      <c r="B16" s="463" t="s">
        <v>30</v>
      </c>
      <c r="C16" s="464" t="s">
        <v>354</v>
      </c>
      <c r="D16" s="661">
        <f>入力シート!D18</f>
        <v>0</v>
      </c>
      <c r="E16" s="627">
        <v>0.123619044857483</v>
      </c>
      <c r="F16" s="627">
        <v>1.523762577203E-2</v>
      </c>
      <c r="G16" s="519">
        <f t="shared" si="2"/>
        <v>0</v>
      </c>
      <c r="H16" s="518">
        <f t="shared" si="3"/>
        <v>0</v>
      </c>
      <c r="I16" s="518">
        <f t="shared" si="0"/>
        <v>0</v>
      </c>
      <c r="J16" s="467">
        <f t="shared" si="1"/>
        <v>0</v>
      </c>
    </row>
    <row r="17" spans="2:10" ht="20.100000000000001" customHeight="1">
      <c r="B17" s="463" t="s">
        <v>31</v>
      </c>
      <c r="C17" s="464" t="s">
        <v>355</v>
      </c>
      <c r="D17" s="661">
        <f>入力シート!D19</f>
        <v>0</v>
      </c>
      <c r="E17" s="627">
        <v>0.13307588939694801</v>
      </c>
      <c r="F17" s="627">
        <v>1.300214179902E-2</v>
      </c>
      <c r="G17" s="519">
        <f t="shared" si="2"/>
        <v>0</v>
      </c>
      <c r="H17" s="518">
        <f t="shared" si="3"/>
        <v>0</v>
      </c>
      <c r="I17" s="518">
        <f t="shared" si="0"/>
        <v>0</v>
      </c>
      <c r="J17" s="467">
        <f t="shared" si="1"/>
        <v>0</v>
      </c>
    </row>
    <row r="18" spans="2:10" ht="20.100000000000001" customHeight="1">
      <c r="B18" s="468" t="s">
        <v>32</v>
      </c>
      <c r="C18" s="469" t="s">
        <v>356</v>
      </c>
      <c r="D18" s="662">
        <f>入力シート!D20</f>
        <v>0</v>
      </c>
      <c r="E18" s="631">
        <v>0.20693643904416301</v>
      </c>
      <c r="F18" s="631">
        <v>1.5492303281363E-2</v>
      </c>
      <c r="G18" s="544">
        <f t="shared" si="2"/>
        <v>0</v>
      </c>
      <c r="H18" s="543">
        <f t="shared" si="3"/>
        <v>0</v>
      </c>
      <c r="I18" s="543">
        <f t="shared" si="0"/>
        <v>0</v>
      </c>
      <c r="J18" s="472">
        <f t="shared" si="1"/>
        <v>0</v>
      </c>
    </row>
    <row r="19" spans="2:10" ht="20.100000000000001" customHeight="1">
      <c r="B19" s="473" t="s">
        <v>33</v>
      </c>
      <c r="C19" s="474" t="s">
        <v>88</v>
      </c>
      <c r="D19" s="663">
        <f>入力シート!D21</f>
        <v>0</v>
      </c>
      <c r="E19" s="635">
        <v>6.7975530575738005E-2</v>
      </c>
      <c r="F19" s="635">
        <v>1.0992469247587001E-2</v>
      </c>
      <c r="G19" s="569">
        <f t="shared" si="2"/>
        <v>0</v>
      </c>
      <c r="H19" s="568">
        <f t="shared" si="3"/>
        <v>0</v>
      </c>
      <c r="I19" s="568">
        <f t="shared" si="0"/>
        <v>0</v>
      </c>
      <c r="J19" s="477">
        <f t="shared" si="1"/>
        <v>0</v>
      </c>
    </row>
    <row r="20" spans="2:10" ht="20.100000000000001" customHeight="1">
      <c r="B20" s="463" t="s">
        <v>34</v>
      </c>
      <c r="C20" s="464" t="s">
        <v>357</v>
      </c>
      <c r="D20" s="661">
        <f>入力シート!D22</f>
        <v>0</v>
      </c>
      <c r="E20" s="627">
        <v>0.18806433917009399</v>
      </c>
      <c r="F20" s="627">
        <v>1.1047533625105001E-2</v>
      </c>
      <c r="G20" s="519">
        <f t="shared" si="2"/>
        <v>0</v>
      </c>
      <c r="H20" s="518">
        <f t="shared" si="3"/>
        <v>0</v>
      </c>
      <c r="I20" s="518">
        <f t="shared" si="0"/>
        <v>0</v>
      </c>
      <c r="J20" s="467">
        <f t="shared" si="1"/>
        <v>0</v>
      </c>
    </row>
    <row r="21" spans="2:10" ht="20.100000000000001" customHeight="1">
      <c r="B21" s="463" t="s">
        <v>35</v>
      </c>
      <c r="C21" s="464" t="s">
        <v>345</v>
      </c>
      <c r="D21" s="661">
        <f>入力シート!D23</f>
        <v>0</v>
      </c>
      <c r="E21" s="627">
        <v>0.19345981196454701</v>
      </c>
      <c r="F21" s="627">
        <v>8.7422352933259999E-3</v>
      </c>
      <c r="G21" s="519">
        <f t="shared" si="2"/>
        <v>0</v>
      </c>
      <c r="H21" s="518">
        <f t="shared" si="3"/>
        <v>0</v>
      </c>
      <c r="I21" s="518">
        <f t="shared" si="0"/>
        <v>0</v>
      </c>
      <c r="J21" s="467">
        <f t="shared" si="1"/>
        <v>0</v>
      </c>
    </row>
    <row r="22" spans="2:10" ht="20.100000000000001" customHeight="1">
      <c r="B22" s="463" t="s">
        <v>36</v>
      </c>
      <c r="C22" s="464" t="s">
        <v>53</v>
      </c>
      <c r="D22" s="661">
        <f>入力シート!D24</f>
        <v>0</v>
      </c>
      <c r="E22" s="627">
        <v>9.5804938719457E-2</v>
      </c>
      <c r="F22" s="627">
        <v>1.8393663790496999E-2</v>
      </c>
      <c r="G22" s="519">
        <f t="shared" si="2"/>
        <v>0</v>
      </c>
      <c r="H22" s="518">
        <f t="shared" si="3"/>
        <v>0</v>
      </c>
      <c r="I22" s="518">
        <f t="shared" si="0"/>
        <v>0</v>
      </c>
      <c r="J22" s="467">
        <f t="shared" si="1"/>
        <v>0</v>
      </c>
    </row>
    <row r="23" spans="2:10" ht="20.100000000000001" customHeight="1">
      <c r="B23" s="468" t="s">
        <v>94</v>
      </c>
      <c r="C23" s="469" t="s">
        <v>9</v>
      </c>
      <c r="D23" s="662">
        <f>入力シート!D25</f>
        <v>0</v>
      </c>
      <c r="E23" s="631">
        <v>0.31022632680150303</v>
      </c>
      <c r="F23" s="631">
        <v>4.8668136516007002E-2</v>
      </c>
      <c r="G23" s="544">
        <f t="shared" si="2"/>
        <v>0</v>
      </c>
      <c r="H23" s="543">
        <f t="shared" si="3"/>
        <v>0</v>
      </c>
      <c r="I23" s="543">
        <f t="shared" si="0"/>
        <v>0</v>
      </c>
      <c r="J23" s="472">
        <f t="shared" si="1"/>
        <v>0</v>
      </c>
    </row>
    <row r="24" spans="2:10" ht="20.100000000000001" customHeight="1">
      <c r="B24" s="473" t="s">
        <v>104</v>
      </c>
      <c r="C24" s="474" t="s">
        <v>10</v>
      </c>
      <c r="D24" s="663">
        <f>入力シート!D26</f>
        <v>0</v>
      </c>
      <c r="E24" s="635">
        <v>0</v>
      </c>
      <c r="F24" s="635">
        <v>0</v>
      </c>
      <c r="G24" s="569">
        <f t="shared" si="2"/>
        <v>0</v>
      </c>
      <c r="H24" s="568">
        <f t="shared" si="3"/>
        <v>0</v>
      </c>
      <c r="I24" s="568">
        <f t="shared" si="0"/>
        <v>0</v>
      </c>
      <c r="J24" s="477">
        <f t="shared" si="1"/>
        <v>0</v>
      </c>
    </row>
    <row r="25" spans="2:10" ht="20.100000000000001" customHeight="1">
      <c r="B25" s="463" t="s">
        <v>105</v>
      </c>
      <c r="C25" s="464" t="s">
        <v>11</v>
      </c>
      <c r="D25" s="661">
        <f>入力シート!D27</f>
        <v>0</v>
      </c>
      <c r="E25" s="664">
        <v>0</v>
      </c>
      <c r="F25" s="627">
        <v>0</v>
      </c>
      <c r="G25" s="519">
        <f t="shared" si="2"/>
        <v>0</v>
      </c>
      <c r="H25" s="518">
        <f t="shared" si="3"/>
        <v>0</v>
      </c>
      <c r="I25" s="518">
        <f t="shared" si="0"/>
        <v>0</v>
      </c>
      <c r="J25" s="467">
        <f t="shared" si="1"/>
        <v>0</v>
      </c>
    </row>
    <row r="26" spans="2:10" ht="20.100000000000001" customHeight="1">
      <c r="B26" s="463" t="s">
        <v>106</v>
      </c>
      <c r="C26" s="464" t="s">
        <v>358</v>
      </c>
      <c r="D26" s="661">
        <f>入力シート!D28</f>
        <v>0</v>
      </c>
      <c r="E26" s="664">
        <v>0</v>
      </c>
      <c r="F26" s="627">
        <v>0</v>
      </c>
      <c r="G26" s="519">
        <f t="shared" si="2"/>
        <v>0</v>
      </c>
      <c r="H26" s="518">
        <f t="shared" si="3"/>
        <v>0</v>
      </c>
      <c r="I26" s="518">
        <f t="shared" si="0"/>
        <v>0</v>
      </c>
      <c r="J26" s="467">
        <f t="shared" si="1"/>
        <v>0</v>
      </c>
    </row>
    <row r="27" spans="2:10" ht="20.100000000000001" customHeight="1">
      <c r="B27" s="463" t="s">
        <v>107</v>
      </c>
      <c r="C27" s="464" t="s">
        <v>89</v>
      </c>
      <c r="D27" s="661">
        <f>入力シート!D29</f>
        <v>0</v>
      </c>
      <c r="E27" s="627">
        <v>0</v>
      </c>
      <c r="F27" s="627">
        <v>0</v>
      </c>
      <c r="G27" s="519">
        <f>$D27*E27</f>
        <v>0</v>
      </c>
      <c r="H27" s="518">
        <f t="shared" si="3"/>
        <v>0</v>
      </c>
      <c r="I27" s="518">
        <f t="shared" si="0"/>
        <v>0</v>
      </c>
      <c r="J27" s="467">
        <f t="shared" si="1"/>
        <v>0</v>
      </c>
    </row>
    <row r="28" spans="2:10" ht="20.100000000000001" customHeight="1">
      <c r="B28" s="468" t="s">
        <v>347</v>
      </c>
      <c r="C28" s="469" t="s">
        <v>348</v>
      </c>
      <c r="D28" s="662">
        <f>入力シート!D30</f>
        <v>0</v>
      </c>
      <c r="E28" s="547"/>
      <c r="F28" s="631">
        <v>0</v>
      </c>
      <c r="G28" s="665">
        <f>-SUM($G$4:$G$27,$G$29:$G$43)</f>
        <v>0</v>
      </c>
      <c r="H28" s="543">
        <f t="shared" si="3"/>
        <v>0</v>
      </c>
      <c r="I28" s="543">
        <f t="shared" si="0"/>
        <v>0</v>
      </c>
      <c r="J28" s="472">
        <f t="shared" si="1"/>
        <v>0</v>
      </c>
    </row>
    <row r="29" spans="2:10" ht="20.100000000000001" customHeight="1">
      <c r="B29" s="473" t="s">
        <v>108</v>
      </c>
      <c r="C29" s="474" t="s">
        <v>12</v>
      </c>
      <c r="D29" s="663">
        <f>入力シート!D31</f>
        <v>0</v>
      </c>
      <c r="E29" s="635">
        <v>0</v>
      </c>
      <c r="F29" s="635">
        <v>0</v>
      </c>
      <c r="G29" s="569">
        <f>$D29*E29</f>
        <v>0</v>
      </c>
      <c r="H29" s="568">
        <f t="shared" si="3"/>
        <v>0</v>
      </c>
      <c r="I29" s="568">
        <f t="shared" si="0"/>
        <v>0</v>
      </c>
      <c r="J29" s="477">
        <f t="shared" si="1"/>
        <v>0</v>
      </c>
    </row>
    <row r="30" spans="2:10" ht="20.100000000000001" customHeight="1">
      <c r="B30" s="463" t="s">
        <v>109</v>
      </c>
      <c r="C30" s="464" t="s">
        <v>13</v>
      </c>
      <c r="D30" s="661">
        <f>入力シート!D32</f>
        <v>0</v>
      </c>
      <c r="E30" s="627">
        <v>0</v>
      </c>
      <c r="F30" s="627">
        <v>0</v>
      </c>
      <c r="G30" s="519">
        <f>$D30*E30</f>
        <v>0</v>
      </c>
      <c r="H30" s="518">
        <f t="shared" si="3"/>
        <v>0</v>
      </c>
      <c r="I30" s="518">
        <f t="shared" si="0"/>
        <v>0</v>
      </c>
      <c r="J30" s="467">
        <f t="shared" si="1"/>
        <v>0</v>
      </c>
    </row>
    <row r="31" spans="2:10" ht="20.100000000000001" customHeight="1">
      <c r="B31" s="463" t="s">
        <v>110</v>
      </c>
      <c r="C31" s="464" t="s">
        <v>386</v>
      </c>
      <c r="D31" s="661">
        <f>入力シート!D33</f>
        <v>0</v>
      </c>
      <c r="E31" s="627">
        <v>0</v>
      </c>
      <c r="F31" s="522"/>
      <c r="G31" s="519">
        <f>$D31*E31</f>
        <v>0</v>
      </c>
      <c r="H31" s="666"/>
      <c r="I31" s="518">
        <f t="shared" si="0"/>
        <v>0</v>
      </c>
      <c r="J31" s="467">
        <f t="shared" si="1"/>
        <v>0</v>
      </c>
    </row>
    <row r="32" spans="2:10" ht="20.100000000000001" customHeight="1">
      <c r="B32" s="463"/>
      <c r="C32" s="464" t="s">
        <v>61</v>
      </c>
      <c r="D32" s="667"/>
      <c r="E32" s="668">
        <v>3.4860428283664001E-2</v>
      </c>
      <c r="F32" s="669">
        <v>4.8157099782350004E-3</v>
      </c>
      <c r="G32" s="666"/>
      <c r="H32" s="670">
        <f>-SUM(H4:H30,H33:H43)</f>
        <v>0</v>
      </c>
      <c r="I32" s="518">
        <f t="shared" si="0"/>
        <v>0</v>
      </c>
      <c r="J32" s="467">
        <f t="shared" si="1"/>
        <v>0</v>
      </c>
    </row>
    <row r="33" spans="2:10" ht="20.100000000000001" customHeight="1">
      <c r="B33" s="468" t="s">
        <v>111</v>
      </c>
      <c r="C33" s="469" t="s">
        <v>91</v>
      </c>
      <c r="D33" s="671">
        <f>入力シート!D34</f>
        <v>0</v>
      </c>
      <c r="E33" s="631">
        <v>0</v>
      </c>
      <c r="F33" s="631">
        <v>0</v>
      </c>
      <c r="G33" s="544">
        <f t="shared" ref="G33:G43" si="4">$D33*E33</f>
        <v>0</v>
      </c>
      <c r="H33" s="543">
        <f t="shared" ref="H33:H43" si="5">$D33*F33</f>
        <v>0</v>
      </c>
      <c r="I33" s="543">
        <f t="shared" si="0"/>
        <v>0</v>
      </c>
      <c r="J33" s="472">
        <f t="shared" si="1"/>
        <v>0</v>
      </c>
    </row>
    <row r="34" spans="2:10" ht="20.100000000000001" customHeight="1">
      <c r="B34" s="473" t="s">
        <v>112</v>
      </c>
      <c r="C34" s="474" t="s">
        <v>14</v>
      </c>
      <c r="D34" s="672">
        <f>入力シート!D35</f>
        <v>0</v>
      </c>
      <c r="E34" s="635">
        <v>0</v>
      </c>
      <c r="F34" s="635">
        <v>1.4608411105999999E-5</v>
      </c>
      <c r="G34" s="569">
        <f t="shared" si="4"/>
        <v>0</v>
      </c>
      <c r="H34" s="568">
        <f t="shared" si="5"/>
        <v>0</v>
      </c>
      <c r="I34" s="568">
        <f t="shared" si="0"/>
        <v>0</v>
      </c>
      <c r="J34" s="477">
        <f t="shared" si="1"/>
        <v>0</v>
      </c>
    </row>
    <row r="35" spans="2:10" ht="20.100000000000001" customHeight="1">
      <c r="B35" s="463" t="s">
        <v>113</v>
      </c>
      <c r="C35" s="464" t="s">
        <v>15</v>
      </c>
      <c r="D35" s="673">
        <f>入力シート!D36</f>
        <v>0</v>
      </c>
      <c r="E35" s="627">
        <v>0</v>
      </c>
      <c r="F35" s="627">
        <v>0</v>
      </c>
      <c r="G35" s="519">
        <f t="shared" si="4"/>
        <v>0</v>
      </c>
      <c r="H35" s="518">
        <f t="shared" si="5"/>
        <v>0</v>
      </c>
      <c r="I35" s="518">
        <f t="shared" si="0"/>
        <v>0</v>
      </c>
      <c r="J35" s="467">
        <f t="shared" si="1"/>
        <v>0</v>
      </c>
    </row>
    <row r="36" spans="2:10" ht="20.100000000000001" customHeight="1">
      <c r="B36" s="463" t="s">
        <v>114</v>
      </c>
      <c r="C36" s="464" t="s">
        <v>359</v>
      </c>
      <c r="D36" s="673">
        <f>入力シート!D37</f>
        <v>0</v>
      </c>
      <c r="E36" s="627">
        <v>0</v>
      </c>
      <c r="F36" s="627">
        <v>0</v>
      </c>
      <c r="G36" s="519">
        <f t="shared" si="4"/>
        <v>0</v>
      </c>
      <c r="H36" s="518">
        <f t="shared" si="5"/>
        <v>0</v>
      </c>
      <c r="I36" s="518">
        <f t="shared" si="0"/>
        <v>0</v>
      </c>
      <c r="J36" s="467">
        <f t="shared" si="1"/>
        <v>0</v>
      </c>
    </row>
    <row r="37" spans="2:10" ht="20.100000000000001" customHeight="1">
      <c r="B37" s="463" t="s">
        <v>115</v>
      </c>
      <c r="C37" s="464" t="s">
        <v>351</v>
      </c>
      <c r="D37" s="673">
        <f>入力シート!D38</f>
        <v>0</v>
      </c>
      <c r="E37" s="627">
        <v>0</v>
      </c>
      <c r="F37" s="627">
        <v>0</v>
      </c>
      <c r="G37" s="519">
        <f t="shared" si="4"/>
        <v>0</v>
      </c>
      <c r="H37" s="518">
        <f t="shared" si="5"/>
        <v>0</v>
      </c>
      <c r="I37" s="518">
        <f t="shared" si="0"/>
        <v>0</v>
      </c>
      <c r="J37" s="467">
        <f t="shared" si="1"/>
        <v>0</v>
      </c>
    </row>
    <row r="38" spans="2:10" ht="20.100000000000001" customHeight="1">
      <c r="B38" s="468" t="s">
        <v>116</v>
      </c>
      <c r="C38" s="469" t="s">
        <v>16</v>
      </c>
      <c r="D38" s="671">
        <f>入力シート!D39</f>
        <v>0</v>
      </c>
      <c r="E38" s="631">
        <v>0</v>
      </c>
      <c r="F38" s="631">
        <v>0</v>
      </c>
      <c r="G38" s="544">
        <f t="shared" si="4"/>
        <v>0</v>
      </c>
      <c r="H38" s="543">
        <f t="shared" si="5"/>
        <v>0</v>
      </c>
      <c r="I38" s="543">
        <f t="shared" si="0"/>
        <v>0</v>
      </c>
      <c r="J38" s="472">
        <f t="shared" si="1"/>
        <v>0</v>
      </c>
    </row>
    <row r="39" spans="2:10" ht="20.100000000000001" customHeight="1">
      <c r="B39" s="473" t="s">
        <v>352</v>
      </c>
      <c r="C39" s="474" t="s">
        <v>92</v>
      </c>
      <c r="D39" s="672">
        <f>入力シート!D40</f>
        <v>0</v>
      </c>
      <c r="E39" s="635">
        <v>0</v>
      </c>
      <c r="F39" s="635">
        <v>0</v>
      </c>
      <c r="G39" s="569">
        <f t="shared" si="4"/>
        <v>0</v>
      </c>
      <c r="H39" s="568">
        <f t="shared" si="5"/>
        <v>0</v>
      </c>
      <c r="I39" s="568">
        <f t="shared" si="0"/>
        <v>0</v>
      </c>
      <c r="J39" s="477">
        <f t="shared" si="1"/>
        <v>0</v>
      </c>
    </row>
    <row r="40" spans="2:10" ht="20.100000000000001" customHeight="1">
      <c r="B40" s="463" t="s">
        <v>353</v>
      </c>
      <c r="C40" s="464" t="s">
        <v>93</v>
      </c>
      <c r="D40" s="673">
        <f>入力シート!D41</f>
        <v>0</v>
      </c>
      <c r="E40" s="627">
        <v>6.747183051076176E-4</v>
      </c>
      <c r="F40" s="627">
        <v>2.6988732204304708E-4</v>
      </c>
      <c r="G40" s="519">
        <f t="shared" si="4"/>
        <v>0</v>
      </c>
      <c r="H40" s="518">
        <f t="shared" si="5"/>
        <v>0</v>
      </c>
      <c r="I40" s="518">
        <f t="shared" si="0"/>
        <v>0</v>
      </c>
      <c r="J40" s="467">
        <f t="shared" si="1"/>
        <v>0</v>
      </c>
    </row>
    <row r="41" spans="2:10" ht="20.100000000000001" customHeight="1">
      <c r="B41" s="463" t="s">
        <v>117</v>
      </c>
      <c r="C41" s="464" t="s">
        <v>379</v>
      </c>
      <c r="D41" s="673">
        <f>入力シート!D42</f>
        <v>0</v>
      </c>
      <c r="E41" s="627">
        <v>0</v>
      </c>
      <c r="F41" s="627">
        <v>0</v>
      </c>
      <c r="G41" s="519">
        <f t="shared" si="4"/>
        <v>0</v>
      </c>
      <c r="H41" s="518">
        <f t="shared" si="5"/>
        <v>0</v>
      </c>
      <c r="I41" s="518">
        <f t="shared" si="0"/>
        <v>0</v>
      </c>
      <c r="J41" s="467">
        <f t="shared" si="1"/>
        <v>0</v>
      </c>
    </row>
    <row r="42" spans="2:10" ht="20.100000000000001" customHeight="1">
      <c r="B42" s="463" t="s">
        <v>118</v>
      </c>
      <c r="C42" s="464" t="s">
        <v>17</v>
      </c>
      <c r="D42" s="673">
        <f>入力シート!D43</f>
        <v>0</v>
      </c>
      <c r="E42" s="627">
        <v>1.3370955408801554E-4</v>
      </c>
      <c r="F42" s="627">
        <v>3.0582599411981643E-4</v>
      </c>
      <c r="G42" s="519">
        <f t="shared" si="4"/>
        <v>0</v>
      </c>
      <c r="H42" s="518">
        <f t="shared" si="5"/>
        <v>0</v>
      </c>
      <c r="I42" s="518">
        <f t="shared" si="0"/>
        <v>0</v>
      </c>
      <c r="J42" s="467">
        <f t="shared" si="1"/>
        <v>0</v>
      </c>
    </row>
    <row r="43" spans="2:10" ht="20.100000000000001" customHeight="1" thickBot="1">
      <c r="B43" s="480" t="s">
        <v>119</v>
      </c>
      <c r="C43" s="481" t="s">
        <v>18</v>
      </c>
      <c r="D43" s="674">
        <f>入力シート!D44</f>
        <v>0</v>
      </c>
      <c r="E43" s="642">
        <v>1.9352836994040001E-2</v>
      </c>
      <c r="F43" s="642">
        <v>4.4264605121973E-2</v>
      </c>
      <c r="G43" s="675">
        <f t="shared" si="4"/>
        <v>0</v>
      </c>
      <c r="H43" s="676">
        <f t="shared" si="5"/>
        <v>0</v>
      </c>
      <c r="I43" s="676">
        <f t="shared" si="0"/>
        <v>0</v>
      </c>
      <c r="J43" s="484">
        <f t="shared" si="1"/>
        <v>0</v>
      </c>
    </row>
    <row r="44" spans="2:10" ht="19.5" customHeight="1" thickBot="1">
      <c r="B44" s="63"/>
      <c r="C44" s="64" t="s">
        <v>37</v>
      </c>
      <c r="D44" s="66">
        <f>SUM(D4:D43)</f>
        <v>0</v>
      </c>
      <c r="E44" s="68"/>
      <c r="F44" s="68"/>
      <c r="G44" s="66">
        <f>SUM(G4:G43)</f>
        <v>0</v>
      </c>
      <c r="H44" s="66">
        <f>SUM(H4:H43)</f>
        <v>0</v>
      </c>
      <c r="I44" s="66">
        <f>SUM(I4:I43)</f>
        <v>0</v>
      </c>
      <c r="J44" s="67">
        <f>SUM(J4:J43)</f>
        <v>0</v>
      </c>
    </row>
  </sheetData>
  <phoneticPr fontId="3"/>
  <pageMargins left="0.3" right="0.21" top="0.88" bottom="0.84" header="0.51200000000000001" footer="0.51200000000000001"/>
  <pageSetup paperSize="9" scale="7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C22"/>
  <sheetViews>
    <sheetView workbookViewId="0">
      <selection activeCell="B9" sqref="B9"/>
    </sheetView>
  </sheetViews>
  <sheetFormatPr defaultColWidth="9" defaultRowHeight="15" customHeight="1"/>
  <cols>
    <col min="1" max="1" width="2.625" style="169" customWidth="1"/>
    <col min="2" max="2" width="25.5" style="169" bestFit="1" customWidth="1"/>
    <col min="3" max="3" width="91.125" style="169" bestFit="1" customWidth="1"/>
    <col min="4" max="16384" width="9" style="169"/>
  </cols>
  <sheetData>
    <row r="1" spans="2:3" ht="15" customHeight="1" thickBot="1"/>
    <row r="2" spans="2:3" ht="15" customHeight="1" thickBot="1">
      <c r="B2" s="704" t="s">
        <v>410</v>
      </c>
      <c r="C2" s="705" t="s">
        <v>411</v>
      </c>
    </row>
    <row r="3" spans="2:3" ht="15" customHeight="1">
      <c r="B3" s="697" t="s">
        <v>412</v>
      </c>
      <c r="C3" s="698" t="s">
        <v>419</v>
      </c>
    </row>
    <row r="4" spans="2:3" ht="15" customHeight="1">
      <c r="B4" s="699" t="s">
        <v>416</v>
      </c>
      <c r="C4" s="700" t="s">
        <v>420</v>
      </c>
    </row>
    <row r="5" spans="2:3" ht="50.1" customHeight="1">
      <c r="B5" s="699" t="s">
        <v>416</v>
      </c>
      <c r="C5" s="701" t="s">
        <v>421</v>
      </c>
    </row>
    <row r="6" spans="2:3" ht="65.099999999999994" customHeight="1">
      <c r="B6" s="699" t="s">
        <v>417</v>
      </c>
      <c r="C6" s="701" t="s">
        <v>424</v>
      </c>
    </row>
    <row r="7" spans="2:3" ht="67.5">
      <c r="B7" s="699" t="s">
        <v>426</v>
      </c>
      <c r="C7" s="701" t="s">
        <v>427</v>
      </c>
    </row>
    <row r="8" spans="2:3" ht="15" customHeight="1">
      <c r="B8" s="699" t="s">
        <v>429</v>
      </c>
      <c r="C8" s="700" t="s">
        <v>430</v>
      </c>
    </row>
    <row r="9" spans="2:3" ht="15" customHeight="1">
      <c r="B9" s="699" t="s">
        <v>441</v>
      </c>
      <c r="C9" s="700" t="s">
        <v>442</v>
      </c>
    </row>
    <row r="10" spans="2:3" ht="15" customHeight="1">
      <c r="B10" s="699"/>
      <c r="C10" s="700"/>
    </row>
    <row r="11" spans="2:3" ht="15" customHeight="1">
      <c r="B11" s="699"/>
      <c r="C11" s="700"/>
    </row>
    <row r="12" spans="2:3" ht="15" customHeight="1">
      <c r="B12" s="699"/>
      <c r="C12" s="700"/>
    </row>
    <row r="13" spans="2:3" ht="15" customHeight="1">
      <c r="B13" s="699"/>
      <c r="C13" s="700"/>
    </row>
    <row r="14" spans="2:3" ht="15" customHeight="1">
      <c r="B14" s="699"/>
      <c r="C14" s="700"/>
    </row>
    <row r="15" spans="2:3" ht="15" customHeight="1">
      <c r="B15" s="699"/>
      <c r="C15" s="700"/>
    </row>
    <row r="16" spans="2:3" ht="15" customHeight="1">
      <c r="B16" s="699"/>
      <c r="C16" s="700"/>
    </row>
    <row r="17" spans="2:3" ht="15" customHeight="1">
      <c r="B17" s="699"/>
      <c r="C17" s="700"/>
    </row>
    <row r="18" spans="2:3" ht="15" customHeight="1">
      <c r="B18" s="699"/>
      <c r="C18" s="700"/>
    </row>
    <row r="19" spans="2:3" ht="15" customHeight="1">
      <c r="B19" s="699"/>
      <c r="C19" s="700"/>
    </row>
    <row r="20" spans="2:3" ht="15" customHeight="1">
      <c r="B20" s="699"/>
      <c r="C20" s="700"/>
    </row>
    <row r="21" spans="2:3" ht="15" customHeight="1">
      <c r="B21" s="699"/>
      <c r="C21" s="700"/>
    </row>
    <row r="22" spans="2:3" ht="15" customHeight="1" thickBot="1">
      <c r="B22" s="702"/>
      <c r="C22" s="703"/>
    </row>
  </sheetData>
  <phoneticPr fontId="3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B1:J48"/>
  <sheetViews>
    <sheetView workbookViewId="0">
      <selection activeCell="E16" sqref="E16"/>
    </sheetView>
  </sheetViews>
  <sheetFormatPr defaultColWidth="18.625" defaultRowHeight="12.95" customHeight="1"/>
  <cols>
    <col min="1" max="1" width="2.625" style="6" customWidth="1"/>
    <col min="2" max="2" width="4.625" style="6" customWidth="1"/>
    <col min="3" max="3" width="25.625" style="6" customWidth="1"/>
    <col min="4" max="4" width="18.125" style="6" customWidth="1"/>
    <col min="5" max="5" width="53.125" style="6" customWidth="1"/>
    <col min="6" max="6" width="11.25" style="6" customWidth="1"/>
    <col min="7" max="7" width="20" style="6" bestFit="1" customWidth="1"/>
    <col min="8" max="9" width="12.625" style="6" customWidth="1"/>
    <col min="10" max="10" width="14.875" style="6" customWidth="1"/>
    <col min="11" max="16384" width="18.625" style="6"/>
  </cols>
  <sheetData>
    <row r="1" spans="2:10" ht="15" customHeight="1" thickBot="1"/>
    <row r="2" spans="2:10" ht="30" customHeight="1" thickBot="1">
      <c r="B2" s="763" t="s">
        <v>398</v>
      </c>
      <c r="C2" s="764"/>
      <c r="D2" s="764"/>
      <c r="E2" s="765"/>
      <c r="F2" s="10"/>
      <c r="G2" s="763" t="s">
        <v>160</v>
      </c>
      <c r="H2" s="764"/>
      <c r="I2" s="764"/>
      <c r="J2" s="765"/>
    </row>
    <row r="3" spans="2:10" s="27" customFormat="1" ht="19.5" customHeight="1" thickBot="1">
      <c r="B3" s="25"/>
      <c r="C3" s="25"/>
      <c r="D3" s="25"/>
      <c r="E3" s="25"/>
      <c r="F3" s="26"/>
      <c r="G3" s="25"/>
      <c r="H3" s="25"/>
      <c r="I3" s="25"/>
      <c r="J3" s="25"/>
    </row>
    <row r="4" spans="2:10" ht="18" customHeight="1" thickBot="1">
      <c r="D4" s="9" t="s">
        <v>184</v>
      </c>
      <c r="E4" s="12"/>
      <c r="F4" s="9"/>
      <c r="G4" s="28" t="s">
        <v>38</v>
      </c>
      <c r="H4" s="29" t="s">
        <v>39</v>
      </c>
    </row>
    <row r="5" spans="2:10" ht="26.25" customHeight="1" thickBot="1">
      <c r="B5" s="36"/>
      <c r="C5" s="35" t="s">
        <v>64</v>
      </c>
      <c r="D5" s="34" t="s">
        <v>58</v>
      </c>
      <c r="E5" s="33" t="s">
        <v>185</v>
      </c>
      <c r="G5" s="30" t="s">
        <v>428</v>
      </c>
      <c r="H5" s="31" t="s">
        <v>40</v>
      </c>
    </row>
    <row r="6" spans="2:10" ht="39.950000000000003" customHeight="1">
      <c r="B6" s="417" t="s">
        <v>44</v>
      </c>
      <c r="C6" s="418" t="s">
        <v>339</v>
      </c>
      <c r="D6" s="419"/>
      <c r="E6" s="420" t="s">
        <v>434</v>
      </c>
    </row>
    <row r="7" spans="2:10" ht="19.5" customHeight="1">
      <c r="B7" s="145" t="s">
        <v>19</v>
      </c>
      <c r="C7" s="141" t="s">
        <v>0</v>
      </c>
      <c r="D7" s="32"/>
      <c r="E7" s="139" t="s">
        <v>436</v>
      </c>
    </row>
    <row r="8" spans="2:10" ht="19.5" customHeight="1">
      <c r="B8" s="145" t="s">
        <v>20</v>
      </c>
      <c r="C8" s="141" t="s">
        <v>87</v>
      </c>
      <c r="D8" s="32"/>
      <c r="E8" s="139" t="s">
        <v>161</v>
      </c>
    </row>
    <row r="9" spans="2:10" ht="19.5" customHeight="1">
      <c r="B9" s="145" t="s">
        <v>21</v>
      </c>
      <c r="C9" s="141" t="s">
        <v>1</v>
      </c>
      <c r="D9" s="32"/>
      <c r="E9" s="139" t="s">
        <v>162</v>
      </c>
      <c r="G9" s="6" t="s">
        <v>96</v>
      </c>
    </row>
    <row r="10" spans="2:10" ht="19.5" customHeight="1">
      <c r="B10" s="421" t="s">
        <v>22</v>
      </c>
      <c r="C10" s="422" t="s">
        <v>2</v>
      </c>
      <c r="D10" s="423"/>
      <c r="E10" s="424" t="s">
        <v>163</v>
      </c>
      <c r="G10" s="7"/>
      <c r="H10" s="45" t="s">
        <v>41</v>
      </c>
      <c r="I10" s="45" t="s">
        <v>40</v>
      </c>
    </row>
    <row r="11" spans="2:10" ht="19.5" customHeight="1">
      <c r="B11" s="413" t="s">
        <v>23</v>
      </c>
      <c r="C11" s="414" t="s">
        <v>3</v>
      </c>
      <c r="D11" s="415"/>
      <c r="E11" s="416" t="s">
        <v>388</v>
      </c>
      <c r="G11" s="433" t="str">
        <f>IF(ISBLANK(関係係数シート!K7),"",関係係数シート!K7)</f>
        <v>令和２年（2020年）</v>
      </c>
      <c r="H11" s="434">
        <f>IF(ISBLANK(関係係数シート!L7),"",関係係数シート!L7)</f>
        <v>0.53516732899992814</v>
      </c>
      <c r="I11" s="434">
        <f>IF(ISBLANK(関係係数シート!M7),"",関係係数シート!M7)</f>
        <v>0.56758391640723727</v>
      </c>
    </row>
    <row r="12" spans="2:10" ht="19.5" customHeight="1">
      <c r="B12" s="145" t="s">
        <v>24</v>
      </c>
      <c r="C12" s="141" t="s">
        <v>4</v>
      </c>
      <c r="D12" s="32"/>
      <c r="E12" s="139" t="s">
        <v>164</v>
      </c>
      <c r="G12" s="435" t="str">
        <f>IF(ISBLANK(関係係数シート!K8),"",関係係数シート!K8)</f>
        <v>令和３年（2021年）</v>
      </c>
      <c r="H12" s="437">
        <f>IF(ISBLANK(関係係数シート!L8),"",関係係数シート!L8)</f>
        <v>0.51510149141910211</v>
      </c>
      <c r="I12" s="436">
        <f>IF(ISBLANK(関係係数シート!M8),"",関係係数シート!M8)</f>
        <v>0.55742170177227612</v>
      </c>
    </row>
    <row r="13" spans="2:10" ht="19.5" customHeight="1">
      <c r="B13" s="145" t="s">
        <v>25</v>
      </c>
      <c r="C13" s="141" t="s">
        <v>340</v>
      </c>
      <c r="D13" s="32"/>
      <c r="E13" s="139" t="s">
        <v>389</v>
      </c>
      <c r="G13" s="438" t="str">
        <f>IF(ISBLANK(関係係数シート!K9),"",関係係数シート!K9)</f>
        <v>令和４年（2022年）</v>
      </c>
      <c r="H13" s="437">
        <f>IF(ISBLANK(関係係数シート!L9),"",関係係数シート!L9)</f>
        <v>0.52065488066092258</v>
      </c>
      <c r="I13" s="437">
        <f>IF(ISBLANK(関係係数シート!M9),"",関係係数シート!M9)</f>
        <v>0.53412627708601101</v>
      </c>
    </row>
    <row r="14" spans="2:10" ht="19.5" customHeight="1">
      <c r="B14" s="145" t="s">
        <v>26</v>
      </c>
      <c r="C14" s="141" t="s">
        <v>5</v>
      </c>
      <c r="D14" s="32"/>
      <c r="E14" s="139" t="s">
        <v>437</v>
      </c>
      <c r="G14" s="435" t="str">
        <f>IF(ISBLANK(関係係数シート!K10),"",関係係数シート!K10)</f>
        <v>令和５年（2023年）</v>
      </c>
      <c r="H14" s="437">
        <f>IF(ISBLANK(関係係数シート!L10),"",関係係数シート!L10)</f>
        <v>0.54715948066986786</v>
      </c>
      <c r="I14" s="437">
        <f>IF(ISBLANK(関係係数シート!M10),"",関係係数シート!M10)</f>
        <v>0.5960677179768451</v>
      </c>
    </row>
    <row r="15" spans="2:10" ht="19.5" customHeight="1">
      <c r="B15" s="425" t="s">
        <v>27</v>
      </c>
      <c r="C15" s="142" t="s">
        <v>6</v>
      </c>
      <c r="D15" s="426"/>
      <c r="E15" s="140" t="s">
        <v>390</v>
      </c>
      <c r="G15" s="438" t="str">
        <f>IF(ISBLANK(関係係数シート!K11),"",関係係数シート!K11)</f>
        <v/>
      </c>
      <c r="H15" s="437" t="str">
        <f>IF(ISBLANK(関係係数シート!L11),"",関係係数シート!L11)</f>
        <v/>
      </c>
      <c r="I15" s="437" t="str">
        <f>IF(ISBLANK(関係係数シート!M11),"",関係係数シート!M11)</f>
        <v/>
      </c>
    </row>
    <row r="16" spans="2:10" ht="19.5" customHeight="1">
      <c r="B16" s="427" t="s">
        <v>28</v>
      </c>
      <c r="C16" s="428" t="s">
        <v>7</v>
      </c>
      <c r="D16" s="429"/>
      <c r="E16" s="430" t="s">
        <v>165</v>
      </c>
      <c r="G16" s="435" t="str">
        <f>IF(ISBLANK(関係係数シート!K12),"",関係係数シート!K12)</f>
        <v/>
      </c>
      <c r="H16" s="437" t="str">
        <f>IF(ISBLANK(関係係数シート!L12),"",関係係数シート!L12)</f>
        <v/>
      </c>
      <c r="I16" s="437" t="str">
        <f>IF(ISBLANK(関係係数シート!M12),"",関係係数シート!M12)</f>
        <v/>
      </c>
    </row>
    <row r="17" spans="2:9" ht="19.5" customHeight="1">
      <c r="B17" s="145" t="s">
        <v>29</v>
      </c>
      <c r="C17" s="141" t="s">
        <v>8</v>
      </c>
      <c r="D17" s="32"/>
      <c r="E17" s="139" t="s">
        <v>391</v>
      </c>
      <c r="G17" s="438" t="str">
        <f>IF(ISBLANK(関係係数シート!K13),"",関係係数シート!K13)</f>
        <v/>
      </c>
      <c r="H17" s="437" t="str">
        <f>IF(ISBLANK(関係係数シート!L13),"",関係係数シート!L13)</f>
        <v/>
      </c>
      <c r="I17" s="437" t="str">
        <f>IF(ISBLANK(関係係数シート!M13),"",関係係数シート!M13)</f>
        <v/>
      </c>
    </row>
    <row r="18" spans="2:9" ht="19.5" customHeight="1">
      <c r="B18" s="145" t="s">
        <v>30</v>
      </c>
      <c r="C18" s="141" t="s">
        <v>341</v>
      </c>
      <c r="D18" s="32"/>
      <c r="E18" s="139" t="s">
        <v>166</v>
      </c>
      <c r="G18" s="435" t="str">
        <f>IF(ISBLANK(関係係数シート!K14),"",関係係数シート!K14)</f>
        <v/>
      </c>
      <c r="H18" s="437" t="str">
        <f>IF(ISBLANK(関係係数シート!L14),"",関係係数シート!L14)</f>
        <v/>
      </c>
      <c r="I18" s="437" t="str">
        <f>IF(ISBLANK(関係係数シート!M14),"",関係係数シート!M14)</f>
        <v/>
      </c>
    </row>
    <row r="19" spans="2:9" ht="19.5" customHeight="1">
      <c r="B19" s="145" t="s">
        <v>31</v>
      </c>
      <c r="C19" s="141" t="s">
        <v>342</v>
      </c>
      <c r="D19" s="32"/>
      <c r="E19" s="139" t="s">
        <v>167</v>
      </c>
      <c r="G19" s="439" t="str">
        <f>IF(ISBLANK(関係係数シート!K15),"",関係係数シート!K15)</f>
        <v/>
      </c>
      <c r="H19" s="440" t="str">
        <f>IF(ISBLANK(関係係数シート!L15),"",関係係数シート!L15)</f>
        <v/>
      </c>
      <c r="I19" s="440" t="str">
        <f>IF(ISBLANK(関係係数シート!M15),"",関係係数シート!M15)</f>
        <v/>
      </c>
    </row>
    <row r="20" spans="2:9" ht="19.5" customHeight="1">
      <c r="B20" s="421" t="s">
        <v>32</v>
      </c>
      <c r="C20" s="422" t="s">
        <v>343</v>
      </c>
      <c r="D20" s="423"/>
      <c r="E20" s="424" t="s">
        <v>168</v>
      </c>
      <c r="G20" s="8" t="s">
        <v>97</v>
      </c>
      <c r="H20" s="46">
        <f>AVERAGE(H11:H19)</f>
        <v>0.52952079543745523</v>
      </c>
      <c r="I20" s="46">
        <f>AVERAGE(I11:I19)</f>
        <v>0.56379990331059238</v>
      </c>
    </row>
    <row r="21" spans="2:9" ht="19.5" customHeight="1">
      <c r="B21" s="413" t="s">
        <v>33</v>
      </c>
      <c r="C21" s="414" t="s">
        <v>88</v>
      </c>
      <c r="D21" s="415"/>
      <c r="E21" s="416" t="s">
        <v>169</v>
      </c>
    </row>
    <row r="22" spans="2:9" ht="39.950000000000003" customHeight="1">
      <c r="B22" s="145" t="s">
        <v>34</v>
      </c>
      <c r="C22" s="141" t="s">
        <v>344</v>
      </c>
      <c r="D22" s="32"/>
      <c r="E22" s="139" t="s">
        <v>170</v>
      </c>
    </row>
    <row r="23" spans="2:9" ht="19.5" customHeight="1">
      <c r="B23" s="145" t="s">
        <v>35</v>
      </c>
      <c r="C23" s="141" t="s">
        <v>345</v>
      </c>
      <c r="D23" s="32"/>
      <c r="E23" s="139" t="s">
        <v>171</v>
      </c>
    </row>
    <row r="24" spans="2:9" ht="19.5" customHeight="1">
      <c r="B24" s="425" t="s">
        <v>36</v>
      </c>
      <c r="C24" s="142" t="s">
        <v>53</v>
      </c>
      <c r="D24" s="426"/>
      <c r="E24" s="140" t="s">
        <v>172</v>
      </c>
    </row>
    <row r="25" spans="2:9" ht="60" customHeight="1">
      <c r="B25" s="421" t="s">
        <v>94</v>
      </c>
      <c r="C25" s="422" t="s">
        <v>9</v>
      </c>
      <c r="D25" s="423"/>
      <c r="E25" s="424" t="s">
        <v>392</v>
      </c>
    </row>
    <row r="26" spans="2:9" ht="39.950000000000003" customHeight="1">
      <c r="B26" s="413" t="s">
        <v>104</v>
      </c>
      <c r="C26" s="414" t="s">
        <v>10</v>
      </c>
      <c r="D26" s="415"/>
      <c r="E26" s="416" t="s">
        <v>173</v>
      </c>
    </row>
    <row r="27" spans="2:9" ht="19.5" customHeight="1">
      <c r="B27" s="145" t="s">
        <v>105</v>
      </c>
      <c r="C27" s="141" t="s">
        <v>11</v>
      </c>
      <c r="D27" s="32"/>
      <c r="E27" s="139" t="s">
        <v>174</v>
      </c>
    </row>
    <row r="28" spans="2:9" ht="19.5" customHeight="1">
      <c r="B28" s="145" t="s">
        <v>106</v>
      </c>
      <c r="C28" s="141" t="s">
        <v>346</v>
      </c>
      <c r="D28" s="32"/>
      <c r="E28" s="139" t="s">
        <v>175</v>
      </c>
    </row>
    <row r="29" spans="2:9" ht="19.5" customHeight="1">
      <c r="B29" s="425" t="s">
        <v>107</v>
      </c>
      <c r="C29" s="142" t="s">
        <v>89</v>
      </c>
      <c r="D29" s="426"/>
      <c r="E29" s="140" t="s">
        <v>176</v>
      </c>
    </row>
    <row r="30" spans="2:9" ht="39.950000000000003" customHeight="1">
      <c r="B30" s="421" t="s">
        <v>347</v>
      </c>
      <c r="C30" s="422" t="s">
        <v>348</v>
      </c>
      <c r="D30" s="423"/>
      <c r="E30" s="424" t="s">
        <v>387</v>
      </c>
    </row>
    <row r="31" spans="2:9" ht="19.5" customHeight="1">
      <c r="B31" s="413" t="s">
        <v>108</v>
      </c>
      <c r="C31" s="414" t="s">
        <v>12</v>
      </c>
      <c r="D31" s="415"/>
      <c r="E31" s="416" t="s">
        <v>177</v>
      </c>
    </row>
    <row r="32" spans="2:9" ht="19.5" customHeight="1">
      <c r="B32" s="145" t="s">
        <v>109</v>
      </c>
      <c r="C32" s="141" t="s">
        <v>13</v>
      </c>
      <c r="D32" s="32"/>
      <c r="E32" s="139" t="s">
        <v>178</v>
      </c>
    </row>
    <row r="33" spans="2:6" ht="50.1" customHeight="1">
      <c r="B33" s="145" t="s">
        <v>110</v>
      </c>
      <c r="C33" s="141" t="s">
        <v>349</v>
      </c>
      <c r="D33" s="32"/>
      <c r="E33" s="139" t="s">
        <v>393</v>
      </c>
    </row>
    <row r="34" spans="2:6" ht="50.1" customHeight="1">
      <c r="B34" s="145" t="s">
        <v>111</v>
      </c>
      <c r="C34" s="141" t="s">
        <v>91</v>
      </c>
      <c r="D34" s="32"/>
      <c r="E34" s="139" t="s">
        <v>179</v>
      </c>
    </row>
    <row r="35" spans="2:6" ht="19.5" customHeight="1">
      <c r="B35" s="425" t="s">
        <v>112</v>
      </c>
      <c r="C35" s="142" t="s">
        <v>14</v>
      </c>
      <c r="D35" s="426"/>
      <c r="E35" s="140" t="s">
        <v>180</v>
      </c>
    </row>
    <row r="36" spans="2:6" ht="19.5" customHeight="1">
      <c r="B36" s="427" t="s">
        <v>113</v>
      </c>
      <c r="C36" s="428" t="s">
        <v>15</v>
      </c>
      <c r="D36" s="429"/>
      <c r="E36" s="430" t="s">
        <v>394</v>
      </c>
    </row>
    <row r="37" spans="2:6" ht="24.95" customHeight="1">
      <c r="B37" s="145" t="s">
        <v>114</v>
      </c>
      <c r="C37" s="141" t="s">
        <v>350</v>
      </c>
      <c r="D37" s="32"/>
      <c r="E37" s="139" t="s">
        <v>181</v>
      </c>
      <c r="F37" s="11"/>
    </row>
    <row r="38" spans="2:6" ht="39.950000000000003" customHeight="1">
      <c r="B38" s="145" t="s">
        <v>115</v>
      </c>
      <c r="C38" s="141" t="s">
        <v>351</v>
      </c>
      <c r="D38" s="32"/>
      <c r="E38" s="139" t="s">
        <v>182</v>
      </c>
    </row>
    <row r="39" spans="2:6" ht="39.950000000000003" customHeight="1">
      <c r="B39" s="145" t="s">
        <v>116</v>
      </c>
      <c r="C39" s="141" t="s">
        <v>16</v>
      </c>
      <c r="D39" s="32"/>
      <c r="E39" s="139" t="s">
        <v>183</v>
      </c>
    </row>
    <row r="40" spans="2:6" ht="50.1" customHeight="1">
      <c r="B40" s="421" t="s">
        <v>352</v>
      </c>
      <c r="C40" s="422" t="s">
        <v>92</v>
      </c>
      <c r="D40" s="423"/>
      <c r="E40" s="424" t="s">
        <v>186</v>
      </c>
    </row>
    <row r="41" spans="2:6" ht="19.5" customHeight="1">
      <c r="B41" s="413" t="s">
        <v>353</v>
      </c>
      <c r="C41" s="414" t="s">
        <v>93</v>
      </c>
      <c r="D41" s="415"/>
      <c r="E41" s="432" t="s">
        <v>187</v>
      </c>
    </row>
    <row r="42" spans="2:6" ht="54">
      <c r="B42" s="145" t="s">
        <v>117</v>
      </c>
      <c r="C42" s="369" t="s">
        <v>379</v>
      </c>
      <c r="D42" s="32"/>
      <c r="E42" s="144" t="s">
        <v>435</v>
      </c>
    </row>
    <row r="43" spans="2:6" ht="19.5" customHeight="1">
      <c r="B43" s="145" t="s">
        <v>118</v>
      </c>
      <c r="C43" s="141" t="s">
        <v>17</v>
      </c>
      <c r="D43" s="32"/>
      <c r="E43" s="38"/>
    </row>
    <row r="44" spans="2:6" ht="19.5" customHeight="1">
      <c r="B44" s="421" t="s">
        <v>119</v>
      </c>
      <c r="C44" s="422" t="s">
        <v>18</v>
      </c>
      <c r="D44" s="423"/>
      <c r="E44" s="431"/>
    </row>
    <row r="45" spans="2:6" ht="19.5" customHeight="1" thickBot="1">
      <c r="B45" s="37"/>
      <c r="C45" s="143" t="s">
        <v>37</v>
      </c>
      <c r="D45" s="131">
        <f>SUM(D6:D44)</f>
        <v>0</v>
      </c>
      <c r="E45" s="39"/>
    </row>
    <row r="46" spans="2:6" ht="18" customHeight="1">
      <c r="B46" s="6" t="s">
        <v>395</v>
      </c>
    </row>
    <row r="47" spans="2:6" ht="18" customHeight="1">
      <c r="B47" s="6" t="s">
        <v>396</v>
      </c>
    </row>
    <row r="48" spans="2:6" ht="18" customHeight="1">
      <c r="B48" s="766" t="s">
        <v>397</v>
      </c>
      <c r="C48" s="766"/>
      <c r="D48" s="766"/>
      <c r="E48" s="766"/>
    </row>
  </sheetData>
  <sheetProtection selectLockedCells="1"/>
  <mergeCells count="3">
    <mergeCell ref="B2:E2"/>
    <mergeCell ref="G2:J2"/>
    <mergeCell ref="B48:E48"/>
  </mergeCells>
  <phoneticPr fontId="3"/>
  <dataValidations count="2">
    <dataValidation type="list" allowBlank="1" showInputMessage="1" showErrorMessage="1" sqref="G5" xr:uid="{00000000-0002-0000-0100-000000000000}">
      <formula1>$G$11:$G$20</formula1>
    </dataValidation>
    <dataValidation type="list" allowBlank="1" showInputMessage="1" showErrorMessage="1" sqref="H5" xr:uid="{00000000-0002-0000-0100-000001000000}">
      <formula1>$H$10:$I$10</formula1>
    </dataValidation>
  </dataValidations>
  <hyperlinks>
    <hyperlink ref="B48" r:id="rId1" display="https://www.soumu.go.jp/toukei_toukatsu/data/io/015index.html" xr:uid="{00000000-0004-0000-0100-000000000000}"/>
  </hyperlinks>
  <pageMargins left="0.69" right="0.78700000000000003" top="0.37" bottom="0.32" header="0.25" footer="0.23"/>
  <pageSetup paperSize="9" scale="66" orientation="portrait" r:id="rId2"/>
  <headerFooter alignWithMargins="0"/>
  <colBreaks count="1" manualBreakCount="1">
    <brk id="6" min="1" max="47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FF00"/>
    <pageSetUpPr fitToPage="1"/>
  </sheetPr>
  <dimension ref="A1:O85"/>
  <sheetViews>
    <sheetView topLeftCell="B1" workbookViewId="0">
      <selection activeCell="H15" sqref="H15"/>
    </sheetView>
  </sheetViews>
  <sheetFormatPr defaultColWidth="18.625" defaultRowHeight="12.95" customHeight="1"/>
  <cols>
    <col min="1" max="1" width="2.625" style="13" hidden="1" customWidth="1"/>
    <col min="2" max="2" width="2.625" style="13" customWidth="1"/>
    <col min="3" max="3" width="5.625" style="13" customWidth="1"/>
    <col min="4" max="4" width="20.625" style="13" customWidth="1"/>
    <col min="5" max="11" width="10.625" style="13" customWidth="1"/>
    <col min="12" max="12" width="3.5" style="13" bestFit="1" customWidth="1"/>
    <col min="13" max="13" width="41.5" style="13" bestFit="1" customWidth="1"/>
    <col min="14" max="14" width="15.625" style="13" customWidth="1"/>
    <col min="15" max="16" width="9" style="13" customWidth="1"/>
    <col min="17" max="16384" width="18.625" style="13"/>
  </cols>
  <sheetData>
    <row r="1" spans="1:14" ht="15" customHeight="1"/>
    <row r="2" spans="1:14" ht="16.5" customHeight="1">
      <c r="C2" s="13" t="s">
        <v>101</v>
      </c>
    </row>
    <row r="3" spans="1:14" ht="16.5" customHeight="1">
      <c r="C3" s="13" t="s">
        <v>158</v>
      </c>
    </row>
    <row r="4" spans="1:14" ht="16.5" customHeight="1">
      <c r="C4" s="13" t="s">
        <v>159</v>
      </c>
    </row>
    <row r="5" spans="1:14" ht="16.5" customHeight="1">
      <c r="C5" s="13" t="s">
        <v>102</v>
      </c>
    </row>
    <row r="6" spans="1:14" ht="16.5" customHeight="1"/>
    <row r="7" spans="1:14" ht="18" customHeight="1" thickBot="1">
      <c r="A7" s="245">
        <v>2</v>
      </c>
      <c r="B7" s="198"/>
      <c r="C7" s="198"/>
      <c r="D7" s="199"/>
      <c r="E7" s="199"/>
      <c r="F7" s="199"/>
      <c r="G7" s="199"/>
      <c r="N7" s="14" t="s">
        <v>135</v>
      </c>
    </row>
    <row r="8" spans="1:14" ht="18" customHeight="1">
      <c r="D8" s="199"/>
      <c r="E8" s="199"/>
      <c r="F8" s="199"/>
      <c r="G8" s="199"/>
      <c r="L8" s="767"/>
      <c r="M8" s="769" t="s">
        <v>64</v>
      </c>
      <c r="N8" s="771" t="s">
        <v>58</v>
      </c>
    </row>
    <row r="9" spans="1:14" ht="18" customHeight="1" thickBot="1">
      <c r="D9" s="199"/>
      <c r="E9" s="199"/>
      <c r="F9" s="199"/>
      <c r="G9" s="199"/>
      <c r="L9" s="768"/>
      <c r="M9" s="770"/>
      <c r="N9" s="772"/>
    </row>
    <row r="10" spans="1:14" ht="18" customHeight="1" thickTop="1">
      <c r="D10" s="200" t="s">
        <v>257</v>
      </c>
      <c r="L10" s="201" t="s">
        <v>44</v>
      </c>
      <c r="M10" s="202" t="s">
        <v>339</v>
      </c>
      <c r="N10" s="261">
        <f ca="1">SUMIF(与件データ計算シート!Y:Y,L10,与件データ計算シート!AA:AA)</f>
        <v>0</v>
      </c>
    </row>
    <row r="11" spans="1:14" ht="18" customHeight="1">
      <c r="L11" s="203" t="s">
        <v>19</v>
      </c>
      <c r="M11" s="204" t="s">
        <v>0</v>
      </c>
      <c r="N11" s="262">
        <f ca="1">SUMIF(与件データ計算シート!Y:Y,L11,与件データ計算シート!AA:AA)</f>
        <v>0</v>
      </c>
    </row>
    <row r="12" spans="1:14" ht="18" customHeight="1">
      <c r="C12" s="205" t="s">
        <v>84</v>
      </c>
      <c r="L12" s="203" t="s">
        <v>20</v>
      </c>
      <c r="M12" s="204" t="s">
        <v>87</v>
      </c>
      <c r="N12" s="262">
        <f ca="1">SUMIF(与件データ計算シート!Y:Y,L12,与件データ計算シート!AA:AA)</f>
        <v>0</v>
      </c>
    </row>
    <row r="13" spans="1:14" ht="18" customHeight="1">
      <c r="E13" s="206" t="s">
        <v>136</v>
      </c>
      <c r="F13" s="14"/>
      <c r="G13" s="14" t="s">
        <v>136</v>
      </c>
      <c r="L13" s="203" t="s">
        <v>21</v>
      </c>
      <c r="M13" s="204" t="s">
        <v>1</v>
      </c>
      <c r="N13" s="262">
        <f ca="1">SUMIF(与件データ計算シート!Y:Y,L13,与件データ計算シート!AA:AA)</f>
        <v>0</v>
      </c>
    </row>
    <row r="14" spans="1:14" ht="18" customHeight="1" thickBot="1">
      <c r="D14" s="150"/>
      <c r="E14" s="207" t="str">
        <f>IF(A7=1,"日本人","全体")</f>
        <v>全体</v>
      </c>
      <c r="F14" s="207" t="s">
        <v>214</v>
      </c>
      <c r="G14" s="15" t="s">
        <v>103</v>
      </c>
      <c r="L14" s="441" t="s">
        <v>22</v>
      </c>
      <c r="M14" s="230" t="s">
        <v>2</v>
      </c>
      <c r="N14" s="442">
        <f ca="1">SUMIF(与件データ計算シート!Y:Y,L14,与件データ計算シート!AA:AA)</f>
        <v>0</v>
      </c>
    </row>
    <row r="15" spans="1:14" ht="18" customHeight="1" thickBot="1">
      <c r="D15" s="16" t="s">
        <v>73</v>
      </c>
      <c r="E15" s="244"/>
      <c r="F15" s="244"/>
      <c r="G15" s="208">
        <f>SUM(E15:F15)</f>
        <v>0</v>
      </c>
      <c r="L15" s="446" t="s">
        <v>23</v>
      </c>
      <c r="M15" s="227" t="s">
        <v>3</v>
      </c>
      <c r="N15" s="447">
        <f ca="1">SUMIF(与件データ計算シート!Y:Y,L15,与件データ計算シート!AA:AA)</f>
        <v>0</v>
      </c>
    </row>
    <row r="16" spans="1:14" ht="18" customHeight="1">
      <c r="E16" s="167"/>
      <c r="L16" s="203" t="s">
        <v>24</v>
      </c>
      <c r="M16" s="204" t="s">
        <v>4</v>
      </c>
      <c r="N16" s="262">
        <f ca="1">SUMIF(与件データ計算シート!Y:Y,L16,与件データ計算シート!AA:AA)</f>
        <v>0</v>
      </c>
    </row>
    <row r="17" spans="1:14" ht="18" customHeight="1">
      <c r="L17" s="203" t="s">
        <v>25</v>
      </c>
      <c r="M17" s="204" t="s">
        <v>340</v>
      </c>
      <c r="N17" s="262">
        <f ca="1">SUMIF(与件データ計算シート!Y:Y,L17,与件データ計算シート!AA:AA)</f>
        <v>0</v>
      </c>
    </row>
    <row r="18" spans="1:14" ht="18" customHeight="1">
      <c r="C18" s="205" t="s">
        <v>201</v>
      </c>
      <c r="L18" s="203" t="s">
        <v>26</v>
      </c>
      <c r="M18" s="204" t="s">
        <v>5</v>
      </c>
      <c r="N18" s="262">
        <f ca="1">SUMIF(与件データ計算シート!Y:Y,L18,与件データ計算シート!AA:AA)</f>
        <v>0</v>
      </c>
    </row>
    <row r="19" spans="1:14" ht="18" customHeight="1">
      <c r="C19" s="209" t="s">
        <v>211</v>
      </c>
      <c r="E19" s="210"/>
      <c r="L19" s="385" t="s">
        <v>27</v>
      </c>
      <c r="M19" s="216" t="s">
        <v>6</v>
      </c>
      <c r="N19" s="448">
        <f ca="1">SUMIF(与件データ計算シート!Y:Y,L19,与件データ計算シート!AA:AA)</f>
        <v>0</v>
      </c>
    </row>
    <row r="20" spans="1:14" ht="18" customHeight="1">
      <c r="A20" s="246">
        <v>1</v>
      </c>
      <c r="B20" s="211"/>
      <c r="C20" s="211"/>
      <c r="D20" s="199"/>
      <c r="E20" s="212"/>
      <c r="F20" s="212"/>
      <c r="G20" s="199"/>
      <c r="L20" s="443" t="s">
        <v>28</v>
      </c>
      <c r="M20" s="444" t="s">
        <v>7</v>
      </c>
      <c r="N20" s="445">
        <f ca="1">SUMIF(与件データ計算シート!Y:Y,L20,与件データ計算シート!AA:AA)</f>
        <v>0</v>
      </c>
    </row>
    <row r="21" spans="1:14" ht="18" customHeight="1">
      <c r="C21" s="205"/>
      <c r="D21" s="199"/>
      <c r="E21" s="212"/>
      <c r="F21" s="212"/>
      <c r="G21" s="199"/>
      <c r="L21" s="203" t="s">
        <v>29</v>
      </c>
      <c r="M21" s="204" t="s">
        <v>8</v>
      </c>
      <c r="N21" s="262">
        <f ca="1">SUMIF(与件データ計算シート!Y:Y,L21,与件データ計算シート!AA:AA)</f>
        <v>0</v>
      </c>
    </row>
    <row r="22" spans="1:14" ht="18" customHeight="1">
      <c r="C22" s="205"/>
      <c r="D22" s="199"/>
      <c r="E22" s="212"/>
      <c r="F22" s="212"/>
      <c r="G22" s="199"/>
      <c r="L22" s="203" t="s">
        <v>30</v>
      </c>
      <c r="M22" s="204" t="s">
        <v>341</v>
      </c>
      <c r="N22" s="262">
        <f ca="1">SUMIF(与件データ計算シート!Y:Y,L22,与件データ計算シート!AA:AA)</f>
        <v>0</v>
      </c>
    </row>
    <row r="23" spans="1:14" ht="18" customHeight="1">
      <c r="C23" s="205"/>
      <c r="D23" s="200" t="s">
        <v>195</v>
      </c>
      <c r="E23" s="213"/>
      <c r="F23" s="213"/>
      <c r="L23" s="203" t="s">
        <v>31</v>
      </c>
      <c r="M23" s="204" t="s">
        <v>342</v>
      </c>
      <c r="N23" s="262">
        <f ca="1">SUMIF(与件データ計算シート!Y:Y,L23,与件データ計算シート!AA:AA)</f>
        <v>0</v>
      </c>
    </row>
    <row r="24" spans="1:14" ht="18" customHeight="1">
      <c r="C24" s="205"/>
      <c r="D24" s="200" t="s">
        <v>199</v>
      </c>
      <c r="E24" s="213"/>
      <c r="F24" s="213"/>
      <c r="L24" s="441" t="s">
        <v>32</v>
      </c>
      <c r="M24" s="230" t="s">
        <v>343</v>
      </c>
      <c r="N24" s="442">
        <f ca="1">SUMIF(与件データ計算シート!Y:Y,L24,与件データ計算シート!AA:AA)</f>
        <v>0</v>
      </c>
    </row>
    <row r="25" spans="1:14" ht="18" customHeight="1">
      <c r="C25" s="205"/>
      <c r="D25" s="200" t="s">
        <v>200</v>
      </c>
      <c r="E25" s="213"/>
      <c r="F25" s="213"/>
      <c r="L25" s="446" t="s">
        <v>33</v>
      </c>
      <c r="M25" s="227" t="s">
        <v>88</v>
      </c>
      <c r="N25" s="447">
        <f ca="1">SUMIF(与件データ計算シート!Y:Y,L25,与件データ計算シート!AA:AA)</f>
        <v>0</v>
      </c>
    </row>
    <row r="26" spans="1:14" ht="18" customHeight="1">
      <c r="C26" s="205"/>
      <c r="D26" s="200"/>
      <c r="E26" s="213"/>
      <c r="F26" s="213"/>
      <c r="L26" s="203" t="s">
        <v>34</v>
      </c>
      <c r="M26" s="204" t="s">
        <v>344</v>
      </c>
      <c r="N26" s="262">
        <f ca="1">SUMIF(与件データ計算シート!Y:Y,L26,与件データ計算シート!AA:AA)</f>
        <v>0</v>
      </c>
    </row>
    <row r="27" spans="1:14" ht="18" customHeight="1">
      <c r="C27" s="209" t="s">
        <v>212</v>
      </c>
      <c r="L27" s="203" t="s">
        <v>35</v>
      </c>
      <c r="M27" s="204" t="s">
        <v>345</v>
      </c>
      <c r="N27" s="262">
        <f ca="1">SUMIF(与件データ計算シート!Y:Y,L27,与件データ計算シート!AA:AA)</f>
        <v>0</v>
      </c>
    </row>
    <row r="28" spans="1:14" ht="18" customHeight="1">
      <c r="E28" s="206" t="s">
        <v>136</v>
      </c>
      <c r="G28" s="14" t="s">
        <v>136</v>
      </c>
      <c r="L28" s="203" t="s">
        <v>36</v>
      </c>
      <c r="M28" s="204" t="s">
        <v>53</v>
      </c>
      <c r="N28" s="262">
        <f ca="1">SUMIF(与件データ計算シート!Y:Y,L28,与件データ計算シート!AA:AA)</f>
        <v>0</v>
      </c>
    </row>
    <row r="29" spans="1:14" ht="18" customHeight="1" thickBot="1">
      <c r="D29" s="147"/>
      <c r="E29" s="207" t="str">
        <f>IF(A7=1,"日本人","全体")</f>
        <v>全体</v>
      </c>
      <c r="F29" s="207" t="s">
        <v>214</v>
      </c>
      <c r="G29" s="214" t="s">
        <v>103</v>
      </c>
      <c r="L29" s="385" t="s">
        <v>94</v>
      </c>
      <c r="M29" s="216" t="s">
        <v>9</v>
      </c>
      <c r="N29" s="448">
        <f ca="1">SUMIF(与件データ計算シート!Y:Y,L29,与件データ計算シート!AA:AA)</f>
        <v>0</v>
      </c>
    </row>
    <row r="30" spans="1:14" ht="18" customHeight="1">
      <c r="D30" s="20" t="s">
        <v>205</v>
      </c>
      <c r="E30" s="247"/>
      <c r="F30" s="247"/>
      <c r="G30" s="215">
        <f>SUM(E30:F30)</f>
        <v>0</v>
      </c>
      <c r="L30" s="443" t="s">
        <v>104</v>
      </c>
      <c r="M30" s="444" t="s">
        <v>10</v>
      </c>
      <c r="N30" s="445">
        <f ca="1">SUMIF(与件データ計算シート!Y:Y,L30,与件データ計算シート!AA:AA)</f>
        <v>0</v>
      </c>
    </row>
    <row r="31" spans="1:14" ht="18" customHeight="1" thickBot="1">
      <c r="D31" s="216" t="str">
        <f>IF(A20=1,"宿泊客数（実数）","延べ宿泊客数")</f>
        <v>宿泊客数（実数）</v>
      </c>
      <c r="E31" s="248"/>
      <c r="F31" s="248"/>
      <c r="G31" s="217">
        <f>SUM(E31:F31)</f>
        <v>0</v>
      </c>
      <c r="L31" s="203" t="s">
        <v>105</v>
      </c>
      <c r="M31" s="204" t="s">
        <v>11</v>
      </c>
      <c r="N31" s="262">
        <f ca="1">SUMIF(与件データ計算シート!Y:Y,L31,与件データ計算シート!AA:AA)</f>
        <v>0</v>
      </c>
    </row>
    <row r="32" spans="1:14" ht="18" customHeight="1">
      <c r="D32" s="151" t="s">
        <v>103</v>
      </c>
      <c r="E32" s="218">
        <f>SUM(E30:E31)</f>
        <v>0</v>
      </c>
      <c r="F32" s="218">
        <f>SUM(F30:F31)</f>
        <v>0</v>
      </c>
      <c r="G32" s="219">
        <f>SUM(E32:F32)</f>
        <v>0</v>
      </c>
      <c r="L32" s="203" t="s">
        <v>106</v>
      </c>
      <c r="M32" s="204" t="s">
        <v>346</v>
      </c>
      <c r="N32" s="262">
        <f ca="1">SUMIF(与件データ計算シート!Y:Y,L32,与件データ計算シート!AA:AA)</f>
        <v>0</v>
      </c>
    </row>
    <row r="33" spans="3:14" ht="18" customHeight="1">
      <c r="D33" s="101"/>
      <c r="L33" s="203" t="s">
        <v>107</v>
      </c>
      <c r="M33" s="204" t="s">
        <v>89</v>
      </c>
      <c r="N33" s="262">
        <f ca="1">SUMIF(与件データ計算シート!Y:Y,L33,与件データ計算シート!AA:AA)</f>
        <v>0</v>
      </c>
    </row>
    <row r="34" spans="3:14" ht="18" customHeight="1">
      <c r="L34" s="441" t="s">
        <v>347</v>
      </c>
      <c r="M34" s="230" t="s">
        <v>348</v>
      </c>
      <c r="N34" s="442">
        <f ca="1">SUMIF(与件データ計算シート!Y:Y,L34,与件データ計算シート!AA:AA)</f>
        <v>0</v>
      </c>
    </row>
    <row r="35" spans="3:14" ht="18" customHeight="1">
      <c r="C35" s="22" t="s">
        <v>85</v>
      </c>
      <c r="L35" s="446" t="s">
        <v>108</v>
      </c>
      <c r="M35" s="227" t="s">
        <v>12</v>
      </c>
      <c r="N35" s="447">
        <f ca="1">SUMIF(与件データ計算シート!Y:Y,L35,与件データ計算シート!AA:AA)</f>
        <v>0</v>
      </c>
    </row>
    <row r="36" spans="3:14" ht="18" customHeight="1">
      <c r="E36" s="206" t="s">
        <v>137</v>
      </c>
      <c r="G36" s="14" t="s">
        <v>137</v>
      </c>
      <c r="L36" s="203" t="s">
        <v>109</v>
      </c>
      <c r="M36" s="204" t="s">
        <v>13</v>
      </c>
      <c r="N36" s="262">
        <f ca="1">SUMIF(与件データ計算シート!Y:Y,L36,与件データ計算シート!AA:AA)</f>
        <v>0</v>
      </c>
    </row>
    <row r="37" spans="3:14" ht="18" customHeight="1" thickBot="1">
      <c r="D37" s="150"/>
      <c r="E37" s="207" t="str">
        <f>IF(A7=1,"日本人","全体")</f>
        <v>全体</v>
      </c>
      <c r="F37" s="207" t="s">
        <v>214</v>
      </c>
      <c r="G37" s="18" t="s">
        <v>103</v>
      </c>
      <c r="L37" s="203" t="s">
        <v>110</v>
      </c>
      <c r="M37" s="204" t="s">
        <v>349</v>
      </c>
      <c r="N37" s="262">
        <f ca="1">SUMIF(与件データ計算シート!Y:Y,L37,与件データ計算シート!AA:AA)</f>
        <v>0</v>
      </c>
    </row>
    <row r="38" spans="3:14" ht="18" customHeight="1" thickBot="1">
      <c r="D38" s="16" t="s">
        <v>76</v>
      </c>
      <c r="E38" s="244"/>
      <c r="F38" s="244"/>
      <c r="G38" s="220">
        <f>SUM(E38:F38)</f>
        <v>0</v>
      </c>
      <c r="L38" s="203" t="s">
        <v>111</v>
      </c>
      <c r="M38" s="204" t="s">
        <v>91</v>
      </c>
      <c r="N38" s="262">
        <f ca="1">SUMIF(与件データ計算シート!Y:Y,L38,与件データ計算シート!AA:AA)</f>
        <v>0</v>
      </c>
    </row>
    <row r="39" spans="3:14" ht="18" customHeight="1">
      <c r="E39" s="167"/>
      <c r="L39" s="385" t="s">
        <v>112</v>
      </c>
      <c r="M39" s="216" t="s">
        <v>14</v>
      </c>
      <c r="N39" s="448">
        <f ca="1">SUMIF(与件データ計算シート!Y:Y,L39,与件データ計算シート!AA:AA)</f>
        <v>0</v>
      </c>
    </row>
    <row r="40" spans="3:14" ht="18" customHeight="1">
      <c r="L40" s="443" t="s">
        <v>113</v>
      </c>
      <c r="M40" s="444" t="s">
        <v>15</v>
      </c>
      <c r="N40" s="445">
        <f ca="1">SUMIF(与件データ計算シート!Y:Y,L40,与件データ計算シート!AA:AA)</f>
        <v>0</v>
      </c>
    </row>
    <row r="41" spans="3:14" ht="18" customHeight="1">
      <c r="C41" s="205" t="s">
        <v>149</v>
      </c>
      <c r="L41" s="203" t="s">
        <v>114</v>
      </c>
      <c r="M41" s="204" t="s">
        <v>350</v>
      </c>
      <c r="N41" s="262">
        <f ca="1">SUMIF(与件データ計算シート!Y:Y,L41,与件データ計算シート!AA:AA)</f>
        <v>0</v>
      </c>
    </row>
    <row r="42" spans="3:14" ht="18" customHeight="1">
      <c r="E42" s="206" t="s">
        <v>137</v>
      </c>
      <c r="G42" s="14" t="s">
        <v>137</v>
      </c>
      <c r="L42" s="203" t="s">
        <v>115</v>
      </c>
      <c r="M42" s="204" t="s">
        <v>351</v>
      </c>
      <c r="N42" s="262">
        <f ca="1">SUMIF(与件データ計算シート!Y:Y,L42,与件データ計算シート!AA:AA)</f>
        <v>0</v>
      </c>
    </row>
    <row r="43" spans="3:14" ht="18" customHeight="1" thickBot="1">
      <c r="D43" s="150"/>
      <c r="E43" s="207" t="str">
        <f>IF(A7=1,"日本人","全体")</f>
        <v>全体</v>
      </c>
      <c r="F43" s="207" t="s">
        <v>214</v>
      </c>
      <c r="G43" s="18" t="s">
        <v>103</v>
      </c>
      <c r="L43" s="203" t="s">
        <v>116</v>
      </c>
      <c r="M43" s="204" t="s">
        <v>16</v>
      </c>
      <c r="N43" s="262">
        <f ca="1">SUMIF(与件データ計算シート!Y:Y,L43,与件データ計算シート!AA:AA)</f>
        <v>0</v>
      </c>
    </row>
    <row r="44" spans="3:14" ht="18" customHeight="1">
      <c r="D44" s="19" t="s">
        <v>74</v>
      </c>
      <c r="E44" s="247"/>
      <c r="F44" s="247"/>
      <c r="G44" s="221">
        <f>SUM(E44:F44)</f>
        <v>0</v>
      </c>
      <c r="L44" s="441" t="s">
        <v>352</v>
      </c>
      <c r="M44" s="230" t="s">
        <v>92</v>
      </c>
      <c r="N44" s="442">
        <f ca="1">SUMIF(与件データ計算シート!Y:Y,L44,与件データ計算シート!AA:AA)</f>
        <v>0</v>
      </c>
    </row>
    <row r="45" spans="3:14" ht="18" customHeight="1" thickBot="1">
      <c r="D45" s="216" t="s">
        <v>75</v>
      </c>
      <c r="E45" s="248"/>
      <c r="F45" s="248"/>
      <c r="G45" s="222">
        <f>SUM(E45:F45)</f>
        <v>0</v>
      </c>
      <c r="L45" s="446" t="s">
        <v>353</v>
      </c>
      <c r="M45" s="227" t="s">
        <v>93</v>
      </c>
      <c r="N45" s="447">
        <f ca="1">SUMIF(与件データ計算シート!Y:Y,L45,与件データ計算シート!AA:AA)</f>
        <v>0</v>
      </c>
    </row>
    <row r="46" spans="3:14" ht="18" customHeight="1">
      <c r="D46" s="151" t="s">
        <v>103</v>
      </c>
      <c r="E46" s="218">
        <f>SUM(E44:E45)</f>
        <v>0</v>
      </c>
      <c r="F46" s="218">
        <f>SUM(F44:F45)</f>
        <v>0</v>
      </c>
      <c r="G46" s="220">
        <f>SUM(E46:F46)</f>
        <v>0</v>
      </c>
      <c r="L46" s="203" t="s">
        <v>117</v>
      </c>
      <c r="M46" s="204" t="s">
        <v>381</v>
      </c>
      <c r="N46" s="262">
        <f ca="1">SUMIF(与件データ計算シート!Y:Y,L46,与件データ計算シート!AA:AA)</f>
        <v>0</v>
      </c>
    </row>
    <row r="47" spans="3:14" ht="18" customHeight="1">
      <c r="E47" s="167"/>
      <c r="L47" s="203" t="s">
        <v>118</v>
      </c>
      <c r="M47" s="204" t="s">
        <v>17</v>
      </c>
      <c r="N47" s="262">
        <f ca="1">SUMIF(与件データ計算シート!Y:Y,L47,与件データ計算シート!AA:AA)</f>
        <v>0</v>
      </c>
    </row>
    <row r="48" spans="3:14" ht="18" customHeight="1" thickBot="1">
      <c r="L48" s="385" t="s">
        <v>119</v>
      </c>
      <c r="M48" s="386" t="s">
        <v>18</v>
      </c>
      <c r="N48" s="262">
        <f ca="1">SUMIF(与件データ計算シート!Y:Y,L48,与件データ計算シート!AA:AA)</f>
        <v>0</v>
      </c>
    </row>
    <row r="49" spans="3:15" ht="18" customHeight="1" thickTop="1" thickBot="1">
      <c r="C49" s="22" t="s">
        <v>86</v>
      </c>
      <c r="L49" s="223"/>
      <c r="M49" s="224" t="s">
        <v>103</v>
      </c>
      <c r="N49" s="225">
        <f ca="1">SUM(N10:N48)</f>
        <v>0</v>
      </c>
    </row>
    <row r="50" spans="3:15" ht="18" customHeight="1">
      <c r="E50" s="206" t="s">
        <v>137</v>
      </c>
      <c r="F50" s="14"/>
      <c r="G50" s="14" t="s">
        <v>137</v>
      </c>
      <c r="L50" s="226"/>
      <c r="M50" s="226"/>
      <c r="N50" s="226"/>
    </row>
    <row r="51" spans="3:15" ht="18" customHeight="1" thickBot="1">
      <c r="D51" s="150"/>
      <c r="E51" s="207" t="str">
        <f>IF(A7=1,"日本人","全体")</f>
        <v>全体</v>
      </c>
      <c r="F51" s="207" t="s">
        <v>214</v>
      </c>
      <c r="G51" s="207" t="s">
        <v>103</v>
      </c>
      <c r="L51" s="226"/>
      <c r="M51" s="226"/>
      <c r="N51" s="226"/>
    </row>
    <row r="52" spans="3:15" ht="18" customHeight="1">
      <c r="D52" s="227" t="s">
        <v>77</v>
      </c>
      <c r="E52" s="249"/>
      <c r="F52" s="249"/>
      <c r="G52" s="228">
        <f t="shared" ref="G52:G58" si="0">SUM(E52:F52)</f>
        <v>0</v>
      </c>
      <c r="L52" s="226"/>
      <c r="M52" s="226"/>
      <c r="N52" s="226"/>
    </row>
    <row r="53" spans="3:15" ht="18" customHeight="1">
      <c r="D53" s="204" t="s">
        <v>78</v>
      </c>
      <c r="E53" s="250"/>
      <c r="F53" s="250"/>
      <c r="G53" s="229">
        <f t="shared" si="0"/>
        <v>0</v>
      </c>
      <c r="L53" s="226"/>
      <c r="M53" s="226"/>
      <c r="N53" s="226"/>
      <c r="O53" s="226"/>
    </row>
    <row r="54" spans="3:15" ht="18" customHeight="1">
      <c r="D54" s="204" t="s">
        <v>190</v>
      </c>
      <c r="E54" s="250"/>
      <c r="F54" s="250"/>
      <c r="G54" s="229">
        <f t="shared" si="0"/>
        <v>0</v>
      </c>
      <c r="L54" s="226"/>
      <c r="M54" s="226"/>
      <c r="N54" s="226"/>
      <c r="O54" s="226"/>
    </row>
    <row r="55" spans="3:15" ht="18" customHeight="1">
      <c r="D55" s="204" t="s">
        <v>79</v>
      </c>
      <c r="E55" s="250"/>
      <c r="F55" s="250"/>
      <c r="G55" s="229">
        <f t="shared" si="0"/>
        <v>0</v>
      </c>
      <c r="L55" s="226"/>
      <c r="M55" s="226"/>
      <c r="N55" s="226"/>
      <c r="O55" s="226"/>
    </row>
    <row r="56" spans="3:15" ht="18" customHeight="1">
      <c r="D56" s="230" t="s">
        <v>189</v>
      </c>
      <c r="E56" s="251"/>
      <c r="F56" s="251"/>
      <c r="G56" s="231">
        <f t="shared" si="0"/>
        <v>0</v>
      </c>
      <c r="L56" s="226"/>
      <c r="M56" s="226"/>
      <c r="N56" s="226"/>
      <c r="O56" s="226"/>
    </row>
    <row r="57" spans="3:15" ht="18" customHeight="1" thickBot="1">
      <c r="D57" s="216" t="s">
        <v>80</v>
      </c>
      <c r="E57" s="248"/>
      <c r="F57" s="248"/>
      <c r="G57" s="232">
        <f t="shared" si="0"/>
        <v>0</v>
      </c>
      <c r="L57" s="226"/>
      <c r="M57" s="226"/>
      <c r="N57" s="226"/>
      <c r="O57" s="226"/>
    </row>
    <row r="58" spans="3:15" ht="18" customHeight="1">
      <c r="D58" s="151" t="s">
        <v>103</v>
      </c>
      <c r="E58" s="218">
        <f>SUM(E52:E57)</f>
        <v>0</v>
      </c>
      <c r="F58" s="218">
        <f>SUM(F52:F57)</f>
        <v>0</v>
      </c>
      <c r="G58" s="218">
        <f t="shared" si="0"/>
        <v>0</v>
      </c>
      <c r="L58" s="226"/>
      <c r="M58" s="226"/>
      <c r="N58" s="226"/>
      <c r="O58" s="226"/>
    </row>
    <row r="59" spans="3:15" ht="18" customHeight="1">
      <c r="L59" s="226"/>
      <c r="M59" s="226"/>
      <c r="N59" s="226"/>
      <c r="O59" s="226"/>
    </row>
    <row r="60" spans="3:15" ht="18" customHeight="1">
      <c r="I60" s="167"/>
      <c r="O60" s="226"/>
    </row>
    <row r="61" spans="3:15" ht="18" customHeight="1">
      <c r="C61" s="205" t="s">
        <v>156</v>
      </c>
    </row>
    <row r="62" spans="3:15" ht="18" customHeight="1">
      <c r="G62" s="206" t="s">
        <v>137</v>
      </c>
      <c r="K62" s="14" t="s">
        <v>137</v>
      </c>
    </row>
    <row r="63" spans="3:15" ht="18" customHeight="1">
      <c r="D63" s="19"/>
      <c r="E63" s="775" t="str">
        <f>IF(A7=1,"日本人","全体")</f>
        <v>全体</v>
      </c>
      <c r="F63" s="775"/>
      <c r="G63" s="775"/>
      <c r="H63" s="775" t="s">
        <v>214</v>
      </c>
      <c r="I63" s="775"/>
      <c r="J63" s="775"/>
      <c r="K63" s="773" t="s">
        <v>103</v>
      </c>
    </row>
    <row r="64" spans="3:15" ht="18" customHeight="1" thickBot="1">
      <c r="D64" s="17"/>
      <c r="E64" s="207" t="s">
        <v>74</v>
      </c>
      <c r="F64" s="207" t="s">
        <v>75</v>
      </c>
      <c r="G64" s="15" t="str">
        <f>IF(A7=1,"小計","計")</f>
        <v>計</v>
      </c>
      <c r="H64" s="207" t="s">
        <v>74</v>
      </c>
      <c r="I64" s="207" t="s">
        <v>75</v>
      </c>
      <c r="J64" s="207" t="s">
        <v>215</v>
      </c>
      <c r="K64" s="774"/>
    </row>
    <row r="65" spans="3:11" ht="18" customHeight="1">
      <c r="D65" s="227" t="s">
        <v>77</v>
      </c>
      <c r="E65" s="252"/>
      <c r="F65" s="253"/>
      <c r="G65" s="233">
        <f t="shared" ref="G65:G71" si="1">SUM(E65:F65)</f>
        <v>0</v>
      </c>
      <c r="H65" s="252"/>
      <c r="I65" s="253"/>
      <c r="J65" s="234">
        <f t="shared" ref="J65:J70" si="2">SUM(H65:I65)</f>
        <v>0</v>
      </c>
      <c r="K65" s="234">
        <f>G65+J65</f>
        <v>0</v>
      </c>
    </row>
    <row r="66" spans="3:11" ht="18" customHeight="1">
      <c r="D66" s="204" t="s">
        <v>78</v>
      </c>
      <c r="E66" s="254"/>
      <c r="F66" s="255"/>
      <c r="G66" s="235">
        <f t="shared" si="1"/>
        <v>0</v>
      </c>
      <c r="H66" s="254"/>
      <c r="I66" s="255"/>
      <c r="J66" s="236">
        <f t="shared" si="2"/>
        <v>0</v>
      </c>
      <c r="K66" s="236">
        <f t="shared" ref="K66:K71" si="3">G66+J66</f>
        <v>0</v>
      </c>
    </row>
    <row r="67" spans="3:11" ht="18" customHeight="1">
      <c r="D67" s="204" t="s">
        <v>190</v>
      </c>
      <c r="E67" s="256"/>
      <c r="F67" s="255"/>
      <c r="G67" s="235">
        <f t="shared" si="1"/>
        <v>0</v>
      </c>
      <c r="H67" s="256"/>
      <c r="I67" s="255"/>
      <c r="J67" s="236">
        <f t="shared" si="2"/>
        <v>0</v>
      </c>
      <c r="K67" s="236">
        <f t="shared" si="3"/>
        <v>0</v>
      </c>
    </row>
    <row r="68" spans="3:11" ht="18" customHeight="1">
      <c r="D68" s="204" t="s">
        <v>79</v>
      </c>
      <c r="E68" s="256"/>
      <c r="F68" s="255"/>
      <c r="G68" s="235">
        <f t="shared" si="1"/>
        <v>0</v>
      </c>
      <c r="H68" s="256"/>
      <c r="I68" s="255"/>
      <c r="J68" s="236">
        <f t="shared" si="2"/>
        <v>0</v>
      </c>
      <c r="K68" s="236">
        <f t="shared" si="3"/>
        <v>0</v>
      </c>
    </row>
    <row r="69" spans="3:11" ht="18" customHeight="1">
      <c r="D69" s="230" t="s">
        <v>189</v>
      </c>
      <c r="E69" s="257"/>
      <c r="F69" s="258"/>
      <c r="G69" s="237">
        <f t="shared" si="1"/>
        <v>0</v>
      </c>
      <c r="H69" s="257"/>
      <c r="I69" s="258"/>
      <c r="J69" s="238">
        <f t="shared" si="2"/>
        <v>0</v>
      </c>
      <c r="K69" s="238">
        <f t="shared" si="3"/>
        <v>0</v>
      </c>
    </row>
    <row r="70" spans="3:11" ht="18" customHeight="1" thickBot="1">
      <c r="D70" s="216" t="s">
        <v>80</v>
      </c>
      <c r="E70" s="259"/>
      <c r="F70" s="260"/>
      <c r="G70" s="239">
        <f t="shared" si="1"/>
        <v>0</v>
      </c>
      <c r="H70" s="259"/>
      <c r="I70" s="260"/>
      <c r="J70" s="240">
        <f t="shared" si="2"/>
        <v>0</v>
      </c>
      <c r="K70" s="240">
        <f t="shared" si="3"/>
        <v>0</v>
      </c>
    </row>
    <row r="71" spans="3:11" ht="18" customHeight="1">
      <c r="D71" s="151" t="s">
        <v>103</v>
      </c>
      <c r="E71" s="218">
        <f>SUM(E65:E70)</f>
        <v>0</v>
      </c>
      <c r="F71" s="218">
        <f>SUM(F65:F70)</f>
        <v>0</v>
      </c>
      <c r="G71" s="218">
        <f t="shared" si="1"/>
        <v>0</v>
      </c>
      <c r="H71" s="218">
        <f>SUM(H65:H70)</f>
        <v>0</v>
      </c>
      <c r="I71" s="218">
        <f>SUM(I65:I70)</f>
        <v>0</v>
      </c>
      <c r="J71" s="218">
        <f>SUM(J65:J70)</f>
        <v>0</v>
      </c>
      <c r="K71" s="218">
        <f t="shared" si="3"/>
        <v>0</v>
      </c>
    </row>
    <row r="72" spans="3:11" ht="18" customHeight="1"/>
    <row r="73" spans="3:11" ht="18" customHeight="1"/>
    <row r="74" spans="3:11" ht="18" customHeight="1">
      <c r="D74" s="241" t="s">
        <v>422</v>
      </c>
      <c r="G74" s="226"/>
      <c r="H74" s="226"/>
      <c r="I74" s="226"/>
      <c r="J74" s="226"/>
      <c r="K74" s="226"/>
    </row>
    <row r="75" spans="3:11" ht="18" customHeight="1">
      <c r="D75" s="242" t="s">
        <v>254</v>
      </c>
      <c r="E75" s="226"/>
      <c r="F75" s="226"/>
      <c r="G75" s="226"/>
      <c r="H75" s="226"/>
      <c r="I75" s="226"/>
      <c r="J75" s="226"/>
      <c r="K75" s="226"/>
    </row>
    <row r="76" spans="3:11" ht="18" customHeight="1">
      <c r="D76" s="242" t="s">
        <v>150</v>
      </c>
      <c r="E76" s="226"/>
      <c r="F76" s="226"/>
      <c r="G76" s="226"/>
      <c r="H76" s="226"/>
      <c r="I76" s="226"/>
      <c r="J76" s="226"/>
      <c r="K76" s="226"/>
    </row>
    <row r="77" spans="3:11" ht="18" customHeight="1">
      <c r="D77" s="243"/>
      <c r="E77" s="226"/>
      <c r="F77" s="226"/>
      <c r="G77" s="226"/>
      <c r="H77" s="226"/>
      <c r="I77" s="226"/>
      <c r="J77" s="226"/>
      <c r="K77" s="226"/>
    </row>
    <row r="78" spans="3:11" ht="18" customHeight="1">
      <c r="C78" s="226"/>
      <c r="D78" s="241" t="s">
        <v>151</v>
      </c>
      <c r="E78" s="226"/>
      <c r="F78" s="226"/>
      <c r="G78" s="226"/>
      <c r="H78" s="226"/>
      <c r="I78" s="226"/>
      <c r="J78" s="226"/>
      <c r="K78" s="226"/>
    </row>
    <row r="79" spans="3:11" ht="18" customHeight="1">
      <c r="C79" s="226"/>
      <c r="D79" s="242" t="s">
        <v>157</v>
      </c>
      <c r="E79" s="226"/>
      <c r="F79" s="226"/>
      <c r="G79" s="226"/>
      <c r="H79" s="226"/>
      <c r="I79" s="226"/>
      <c r="J79" s="226"/>
      <c r="K79" s="226"/>
    </row>
    <row r="80" spans="3:11" ht="12.95" customHeight="1">
      <c r="C80" s="226"/>
      <c r="D80" s="226"/>
      <c r="E80" s="226"/>
      <c r="F80" s="226"/>
      <c r="G80" s="226"/>
      <c r="H80" s="226"/>
      <c r="I80" s="226"/>
      <c r="J80" s="226"/>
      <c r="K80" s="226"/>
    </row>
    <row r="81" spans="3:11" ht="12.95" customHeight="1">
      <c r="C81" s="226"/>
      <c r="D81" s="226"/>
      <c r="E81" s="226"/>
      <c r="F81" s="226"/>
      <c r="G81" s="226"/>
      <c r="H81" s="226"/>
      <c r="I81" s="226"/>
      <c r="J81" s="226"/>
      <c r="K81" s="226"/>
    </row>
    <row r="82" spans="3:11" ht="12.95" customHeight="1">
      <c r="C82" s="226"/>
      <c r="D82" s="226"/>
      <c r="E82" s="226"/>
      <c r="F82" s="226"/>
      <c r="G82" s="226"/>
      <c r="H82" s="226"/>
      <c r="I82" s="226"/>
      <c r="J82" s="226"/>
      <c r="K82" s="226"/>
    </row>
    <row r="83" spans="3:11" ht="12.95" customHeight="1">
      <c r="C83" s="226"/>
      <c r="D83" s="226"/>
      <c r="E83" s="226"/>
      <c r="F83" s="226"/>
      <c r="G83" s="226"/>
      <c r="H83" s="226"/>
      <c r="I83" s="226"/>
      <c r="J83" s="226"/>
      <c r="K83" s="226"/>
    </row>
    <row r="84" spans="3:11" ht="12.95" customHeight="1">
      <c r="C84" s="226"/>
      <c r="D84" s="226"/>
      <c r="E84" s="226"/>
      <c r="F84" s="226"/>
      <c r="G84" s="226"/>
      <c r="H84" s="226"/>
      <c r="I84" s="226"/>
      <c r="J84" s="226"/>
      <c r="K84" s="226"/>
    </row>
    <row r="85" spans="3:11" ht="12.95" customHeight="1">
      <c r="C85" s="226"/>
      <c r="D85" s="226"/>
      <c r="E85" s="226"/>
      <c r="F85" s="226"/>
    </row>
  </sheetData>
  <sheetProtection selectLockedCells="1"/>
  <mergeCells count="6">
    <mergeCell ref="L8:L9"/>
    <mergeCell ref="M8:M9"/>
    <mergeCell ref="N8:N9"/>
    <mergeCell ref="K63:K64"/>
    <mergeCell ref="E63:G63"/>
    <mergeCell ref="H63:J63"/>
  </mergeCells>
  <phoneticPr fontId="3"/>
  <conditionalFormatting sqref="E13 E28 E42 E50 G62">
    <cfRule type="expression" dxfId="3" priority="3">
      <formula>IF($A$7=2,TRUE,FALSE)</formula>
    </cfRule>
  </conditionalFormatting>
  <conditionalFormatting sqref="E36">
    <cfRule type="expression" dxfId="2" priority="1">
      <formula>IF($A$7=2,TRUE,FALSE)</formula>
    </cfRule>
  </conditionalFormatting>
  <conditionalFormatting sqref="F13:G15 F28:G32 F36:G38 F42:G46 F50:G58 H62:K71">
    <cfRule type="expression" dxfId="1" priority="4">
      <formula>IF($A$7=2,TRUE,FALSE)</formula>
    </cfRule>
  </conditionalFormatting>
  <conditionalFormatting sqref="G65:G70">
    <cfRule type="expression" dxfId="0" priority="2">
      <formula>IF($A$7=2,TRUE,FALSE)</formula>
    </cfRule>
  </conditionalFormatting>
  <dataValidations count="15">
    <dataValidation showInputMessage="1" showErrorMessage="1" sqref="E23:F26" xr:uid="{00000000-0002-0000-0200-000000000000}"/>
    <dataValidation type="custom" allowBlank="1" showInputMessage="1" showErrorMessage="1" sqref="H71:K71" xr:uid="{00000000-0002-0000-0200-000001000000}">
      <formula1>0</formula1>
    </dataValidation>
    <dataValidation type="whole" operator="equal" showInputMessage="1" showErrorMessage="1" error="日帰りなので、宿泊費は入力できません。" sqref="E66 H66" xr:uid="{00000000-0002-0000-0200-000002000000}">
      <formula1>0</formula1>
    </dataValidation>
    <dataValidation type="custom" showInputMessage="1" showErrorMessage="1" error="１～６のいずれか一つの項目にデータを入力してください。" sqref="F15" xr:uid="{00000000-0002-0000-0200-000003000000}">
      <formula1>IF($G$32+$G$38+$G$46+$G$58+$K$71=0,TRUE,FALSE)</formula1>
    </dataValidation>
    <dataValidation type="custom" showInputMessage="1" showErrorMessage="1" error="１～６のいずれか一つの項目にデータを入力してください。" sqref="F38" xr:uid="{00000000-0002-0000-0200-000004000000}">
      <formula1>IF($G$15+$G$32+$G$46+$G$58+$K$71=0,TRUE,FALSE)</formula1>
    </dataValidation>
    <dataValidation type="custom" showInputMessage="1" showErrorMessage="1" error="１～６のいずれか一つの項目にデータを入力してください。" sqref="F44:F45" xr:uid="{00000000-0002-0000-0200-000005000000}">
      <formula1>IF($G$15+$G$32+$G$38+$G$58+$K$71=0,TRUE,FALSE)</formula1>
    </dataValidation>
    <dataValidation type="custom" showInputMessage="1" showErrorMessage="1" error="１～６のいずれか一つの項目にデータを入力してください。" sqref="F30:F31" xr:uid="{00000000-0002-0000-0200-000006000000}">
      <formula1>IF($G$15+$G$38+$G$46+$G$58+$K$71=0,TRUE,FALSE)</formula1>
    </dataValidation>
    <dataValidation type="custom" allowBlank="1" showInputMessage="1" showErrorMessage="1" error="１～６のいずれか一つの項目にデータを入力してください。" sqref="F52:F57" xr:uid="{00000000-0002-0000-0200-000007000000}">
      <formula1>IF($G$15+$G$32+$G$38+$G$46+$K$71=0,TRUE,FALSE)</formula1>
    </dataValidation>
    <dataValidation type="custom" showInputMessage="1" showErrorMessage="1" error="１～６のいずれか一つの項目にデータを入力してください。" sqref="H65 I65:I70 H67:H70" xr:uid="{00000000-0002-0000-0200-000008000000}">
      <formula1>IF($G$15+$G$32+$G$38+$G$46+$G$58=0,TRUE,FALSE)</formula1>
    </dataValidation>
    <dataValidation type="custom" showInputMessage="1" showErrorMessage="1" error="１～６のいずれか一つの項目にデータを入力してください。" sqref="E52:E57" xr:uid="{00000000-0002-0000-0200-000009000000}">
      <formula1>IF(OR(AND($A$7=1,$G$15+$G$32+$G$38+$G$46+$K$71=0),AND($A$7=2,$E$15+$E$32+$E$38+$E$46+$G$71=0)),TRUE,FALSE)</formula1>
    </dataValidation>
    <dataValidation type="custom" showInputMessage="1" showErrorMessage="1" error="１～６のいずれか一つの項目にデータを入力してください。" sqref="E44:E45" xr:uid="{00000000-0002-0000-0200-00000A000000}">
      <formula1>IF(OR(AND($A$7=1,$G$15+$G$32+$G$38+$G$58+$K$71=0),AND($A$7=2,$E$15+$E$32+$E$38+$E$58+$G$71=0)),TRUE,FALSE)</formula1>
    </dataValidation>
    <dataValidation type="custom" showInputMessage="1" showErrorMessage="1" error="１～６のいずれか一つの項目にデータを入力してください。" sqref="E38" xr:uid="{00000000-0002-0000-0200-00000B000000}">
      <formula1>IF(OR(AND($A$7=1,$G$15+$G$32+$G$46+$G$58+$K$71=0),AND($A$7=2,$E$15+$E$32+$E$46+$E$58+$G$71=0)),TRUE,FALSE)</formula1>
    </dataValidation>
    <dataValidation type="custom" showInputMessage="1" showErrorMessage="1" error="１～６のいずれか一つの項目にデータを入力してください。" sqref="E30:E31" xr:uid="{00000000-0002-0000-0200-00000C000000}">
      <formula1>IF(OR(AND($A$7=1,$G$15+$G$38+$G$46+$G$58+$K$71=0),AND($A$7=2,$E$15+$E$38+$E$46+$E$58+$G$71=0)),TRUE,FALSE)</formula1>
    </dataValidation>
    <dataValidation type="custom" showInputMessage="1" showErrorMessage="1" error="１～６のいずれか一つの項目にデータを入力してください。" sqref="E15" xr:uid="{00000000-0002-0000-0200-00000D000000}">
      <formula1>IF(OR(AND($A$7=1,$G$32+$G$38+$G$46+$G$58+$K$71=0),AND($A$7=2,$E$32+$E$38+$E$46+$E$58+$G$71=0)),TRUE,FALSE)</formula1>
    </dataValidation>
    <dataValidation type="custom" showErrorMessage="1" error="１～６のいずれか一つの項目にデータを入力してください。" sqref="E65 F65:F70 E67:E70" xr:uid="{00000000-0002-0000-0200-00000E000000}">
      <formula1>IF(OR(AND($A$7=1,$G$15+$G$32+$G$38+$G$46+$G$58=0),AND($A$7=2,$E$15+$E$32+$E$38+$E$46+$E$58=0)),TRUE,FALSE)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Group Box 1">
              <controlPr defaultSize="0" autoFill="0" autoPict="0">
                <anchor moveWithCells="1">
                  <from>
                    <xdr:col>3</xdr:col>
                    <xdr:colOff>0</xdr:colOff>
                    <xdr:row>19</xdr:row>
                    <xdr:rowOff>19050</xdr:rowOff>
                  </from>
                  <to>
                    <xdr:col>6</xdr:col>
                    <xdr:colOff>800100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Option Button 2">
              <controlPr defaultSize="0" autoFill="0" autoLine="0" autoPict="0">
                <anchor moveWithCells="1">
                  <from>
                    <xdr:col>3</xdr:col>
                    <xdr:colOff>123825</xdr:colOff>
                    <xdr:row>20</xdr:row>
                    <xdr:rowOff>9525</xdr:rowOff>
                  </from>
                  <to>
                    <xdr:col>4</xdr:col>
                    <xdr:colOff>314325</xdr:colOff>
                    <xdr:row>21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Option Button 3">
              <controlPr defaultSize="0" autoFill="0" autoLine="0" autoPict="0">
                <anchor moveWithCells="1">
                  <from>
                    <xdr:col>5</xdr:col>
                    <xdr:colOff>19050</xdr:colOff>
                    <xdr:row>20</xdr:row>
                    <xdr:rowOff>19050</xdr:rowOff>
                  </from>
                  <to>
                    <xdr:col>6</xdr:col>
                    <xdr:colOff>638175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Group Box 5">
              <controlPr defaultSize="0" autoFill="0" autoPict="0">
                <anchor moveWithCells="1">
                  <from>
                    <xdr:col>3</xdr:col>
                    <xdr:colOff>9525</xdr:colOff>
                    <xdr:row>6</xdr:row>
                    <xdr:rowOff>9525</xdr:rowOff>
                  </from>
                  <to>
                    <xdr:col>7</xdr:col>
                    <xdr:colOff>0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Option Button 6">
              <controlPr defaultSize="0" autoFill="0" autoLine="0" autoPict="0">
                <anchor moveWithCells="1">
                  <from>
                    <xdr:col>4</xdr:col>
                    <xdr:colOff>257175</xdr:colOff>
                    <xdr:row>6</xdr:row>
                    <xdr:rowOff>114300</xdr:rowOff>
                  </from>
                  <to>
                    <xdr:col>6</xdr:col>
                    <xdr:colOff>533400</xdr:colOff>
                    <xdr:row>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Option Button 7">
              <controlPr defaultSize="0" autoFill="0" autoLine="0" autoPict="0">
                <anchor>
                  <from>
                    <xdr:col>3</xdr:col>
                    <xdr:colOff>114300</xdr:colOff>
                    <xdr:row>6</xdr:row>
                    <xdr:rowOff>142875</xdr:rowOff>
                  </from>
                  <to>
                    <xdr:col>3</xdr:col>
                    <xdr:colOff>1514475</xdr:colOff>
                    <xdr:row>8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00FF"/>
    <pageSetUpPr fitToPage="1"/>
  </sheetPr>
  <dimension ref="B1:K136"/>
  <sheetViews>
    <sheetView workbookViewId="0"/>
  </sheetViews>
  <sheetFormatPr defaultColWidth="18.625" defaultRowHeight="12.75" customHeight="1"/>
  <cols>
    <col min="1" max="1" width="4.5" style="27" customWidth="1"/>
    <col min="2" max="2" width="1.25" style="27" customWidth="1"/>
    <col min="3" max="3" width="4.25" style="27" customWidth="1"/>
    <col min="4" max="4" width="15.625" style="27" customWidth="1"/>
    <col min="5" max="10" width="14.625" style="27" customWidth="1"/>
    <col min="11" max="11" width="1.5" style="27" customWidth="1"/>
    <col min="12" max="16384" width="18.625" style="27"/>
  </cols>
  <sheetData>
    <row r="1" spans="2:11" s="308" customFormat="1" ht="18.75" customHeight="1">
      <c r="J1" s="349" t="s">
        <v>305</v>
      </c>
    </row>
    <row r="2" spans="2:11" s="82" customFormat="1" ht="24.95" customHeight="1">
      <c r="B2" s="308"/>
      <c r="C2" s="305"/>
      <c r="D2" s="829" t="s">
        <v>306</v>
      </c>
      <c r="E2" s="830"/>
      <c r="F2" s="830"/>
      <c r="G2" s="830"/>
      <c r="H2" s="830"/>
      <c r="I2" s="830"/>
      <c r="J2" s="830"/>
    </row>
    <row r="3" spans="2:11" s="82" customFormat="1" ht="24.95" customHeight="1" thickBot="1">
      <c r="B3" s="308"/>
      <c r="C3" s="305"/>
      <c r="D3" s="831"/>
      <c r="E3" s="832"/>
      <c r="F3" s="832"/>
      <c r="G3" s="832"/>
      <c r="H3" s="832"/>
      <c r="I3" s="832"/>
      <c r="J3" s="832"/>
      <c r="K3" s="84"/>
    </row>
    <row r="4" spans="2:11" s="82" customFormat="1" ht="9.9499999999999993" customHeight="1" thickTop="1">
      <c r="B4" s="308"/>
      <c r="C4" s="350"/>
      <c r="D4" s="833"/>
      <c r="E4" s="833"/>
      <c r="F4" s="833"/>
      <c r="G4" s="833"/>
      <c r="H4" s="833"/>
      <c r="I4" s="833"/>
      <c r="J4" s="833"/>
      <c r="K4" s="84"/>
    </row>
    <row r="5" spans="2:11" s="81" customFormat="1" ht="6.75" customHeight="1">
      <c r="C5" s="83"/>
      <c r="D5" s="83"/>
      <c r="E5" s="84"/>
      <c r="F5" s="84"/>
      <c r="G5" s="84"/>
      <c r="H5" s="84"/>
      <c r="I5" s="84"/>
      <c r="J5" s="84"/>
      <c r="K5" s="84"/>
    </row>
    <row r="6" spans="2:11" s="81" customFormat="1" ht="18.75" customHeight="1" thickBot="1">
      <c r="C6" s="306" t="s">
        <v>307</v>
      </c>
      <c r="D6" s="307"/>
      <c r="E6" s="307"/>
      <c r="F6" s="307"/>
      <c r="G6" s="307"/>
      <c r="H6" s="307"/>
      <c r="I6" s="307"/>
      <c r="J6" s="307"/>
      <c r="K6" s="84"/>
    </row>
    <row r="7" spans="2:11" s="81" customFormat="1" ht="24.95" customHeight="1">
      <c r="C7" s="308"/>
      <c r="D7" s="834"/>
      <c r="E7" s="835"/>
      <c r="F7" s="835"/>
      <c r="G7" s="835"/>
      <c r="H7" s="835"/>
      <c r="I7" s="835"/>
      <c r="J7" s="836"/>
      <c r="K7" s="84"/>
    </row>
    <row r="8" spans="2:11" s="81" customFormat="1" ht="24.95" customHeight="1">
      <c r="C8" s="308"/>
      <c r="D8" s="837"/>
      <c r="E8" s="838"/>
      <c r="F8" s="838"/>
      <c r="G8" s="838"/>
      <c r="H8" s="838"/>
      <c r="I8" s="838"/>
      <c r="J8" s="839"/>
      <c r="K8" s="84"/>
    </row>
    <row r="9" spans="2:11" s="81" customFormat="1" ht="24.95" customHeight="1" thickBot="1">
      <c r="C9" s="308"/>
      <c r="D9" s="840"/>
      <c r="E9" s="841"/>
      <c r="F9" s="841"/>
      <c r="G9" s="841"/>
      <c r="H9" s="841"/>
      <c r="I9" s="841"/>
      <c r="J9" s="842"/>
      <c r="K9" s="84"/>
    </row>
    <row r="10" spans="2:11" s="81" customFormat="1" ht="6" customHeight="1">
      <c r="C10" s="308"/>
      <c r="D10" s="307"/>
      <c r="E10" s="307"/>
      <c r="F10" s="307"/>
      <c r="G10" s="307"/>
      <c r="H10" s="307"/>
      <c r="I10" s="307"/>
      <c r="J10" s="307"/>
      <c r="K10" s="84"/>
    </row>
    <row r="11" spans="2:11" s="81" customFormat="1" ht="18.75" customHeight="1" thickBot="1">
      <c r="C11" s="306" t="s">
        <v>326</v>
      </c>
      <c r="D11" s="307"/>
      <c r="E11" s="307"/>
      <c r="F11" s="307"/>
      <c r="G11" s="307"/>
      <c r="H11" s="307"/>
      <c r="I11" s="307"/>
      <c r="J11" s="307"/>
      <c r="K11" s="84"/>
    </row>
    <row r="12" spans="2:11" s="81" customFormat="1" ht="18.75" customHeight="1">
      <c r="C12" s="308"/>
      <c r="D12" s="351" t="s">
        <v>327</v>
      </c>
      <c r="E12" s="352"/>
      <c r="F12" s="352"/>
      <c r="G12" s="352"/>
      <c r="H12" s="352"/>
      <c r="I12" s="352"/>
      <c r="J12" s="353"/>
      <c r="K12" s="84"/>
    </row>
    <row r="13" spans="2:11" s="81" customFormat="1" ht="24.95" customHeight="1">
      <c r="C13" s="308"/>
      <c r="D13" s="837"/>
      <c r="E13" s="838"/>
      <c r="F13" s="838"/>
      <c r="G13" s="838"/>
      <c r="H13" s="838"/>
      <c r="I13" s="838"/>
      <c r="J13" s="839"/>
      <c r="K13" s="84"/>
    </row>
    <row r="14" spans="2:11" s="81" customFormat="1" ht="24.95" customHeight="1">
      <c r="C14" s="308"/>
      <c r="D14" s="837"/>
      <c r="E14" s="838"/>
      <c r="F14" s="838"/>
      <c r="G14" s="838"/>
      <c r="H14" s="838"/>
      <c r="I14" s="838"/>
      <c r="J14" s="839"/>
      <c r="K14" s="84"/>
    </row>
    <row r="15" spans="2:11" s="81" customFormat="1" ht="18.75" customHeight="1">
      <c r="C15" s="308"/>
      <c r="D15" s="354" t="s">
        <v>328</v>
      </c>
      <c r="E15" s="355"/>
      <c r="F15" s="355"/>
      <c r="G15" s="355"/>
      <c r="H15" s="355"/>
      <c r="I15" s="355"/>
      <c r="J15" s="356"/>
      <c r="K15" s="84"/>
    </row>
    <row r="16" spans="2:11" s="81" customFormat="1" ht="24.95" customHeight="1">
      <c r="C16" s="308"/>
      <c r="D16" s="837"/>
      <c r="E16" s="838"/>
      <c r="F16" s="838"/>
      <c r="G16" s="838"/>
      <c r="H16" s="838"/>
      <c r="I16" s="838"/>
      <c r="J16" s="839"/>
      <c r="K16" s="84"/>
    </row>
    <row r="17" spans="2:11" s="81" customFormat="1" ht="24.95" customHeight="1" thickBot="1">
      <c r="C17" s="308"/>
      <c r="D17" s="840"/>
      <c r="E17" s="841"/>
      <c r="F17" s="841"/>
      <c r="G17" s="841"/>
      <c r="H17" s="841"/>
      <c r="I17" s="841"/>
      <c r="J17" s="842"/>
      <c r="K17" s="84"/>
    </row>
    <row r="18" spans="2:11" s="81" customFormat="1" ht="10.5" customHeight="1">
      <c r="C18" s="308"/>
      <c r="D18" s="308"/>
      <c r="E18" s="308"/>
      <c r="F18" s="308"/>
      <c r="G18" s="308"/>
      <c r="H18" s="308"/>
      <c r="I18" s="308"/>
      <c r="J18" s="308"/>
      <c r="K18" s="84"/>
    </row>
    <row r="19" spans="2:11" s="82" customFormat="1" ht="22.5" customHeight="1">
      <c r="B19" s="91"/>
      <c r="C19" s="789" t="s">
        <v>329</v>
      </c>
      <c r="D19" s="789"/>
      <c r="E19" s="789"/>
      <c r="F19" s="789"/>
      <c r="G19" s="789"/>
      <c r="H19" s="789"/>
      <c r="I19" s="789"/>
      <c r="J19" s="789"/>
      <c r="K19" s="91"/>
    </row>
    <row r="20" spans="2:11" s="357" customFormat="1" ht="9.75" customHeight="1">
      <c r="B20" s="358"/>
      <c r="C20" s="359"/>
      <c r="D20" s="359"/>
      <c r="E20" s="359"/>
      <c r="F20" s="359"/>
      <c r="G20" s="359"/>
      <c r="H20" s="359"/>
      <c r="I20" s="359"/>
      <c r="J20" s="359"/>
      <c r="K20" s="358"/>
    </row>
    <row r="21" spans="2:11" s="81" customFormat="1" ht="13.5" customHeight="1" thickBot="1">
      <c r="B21" s="85"/>
      <c r="C21" s="85"/>
      <c r="D21" s="85"/>
      <c r="E21" s="85"/>
      <c r="F21" s="85"/>
      <c r="G21" s="85"/>
      <c r="H21" s="93" t="s">
        <v>134</v>
      </c>
      <c r="I21" s="85"/>
      <c r="J21" s="93" t="s">
        <v>136</v>
      </c>
      <c r="K21" s="85"/>
    </row>
    <row r="22" spans="2:11" s="81" customFormat="1" ht="6" customHeight="1">
      <c r="B22" s="85"/>
      <c r="C22" s="85"/>
      <c r="D22" s="812"/>
      <c r="E22" s="813"/>
      <c r="F22" s="797" t="s">
        <v>54</v>
      </c>
      <c r="G22" s="86"/>
      <c r="H22" s="86"/>
      <c r="I22" s="797" t="s">
        <v>55</v>
      </c>
      <c r="J22" s="87"/>
      <c r="K22" s="85"/>
    </row>
    <row r="23" spans="2:11" s="81" customFormat="1" ht="6" customHeight="1">
      <c r="B23" s="85"/>
      <c r="C23" s="85"/>
      <c r="D23" s="814"/>
      <c r="E23" s="815"/>
      <c r="F23" s="798"/>
      <c r="G23" s="805" t="s">
        <v>131</v>
      </c>
      <c r="H23" s="136"/>
      <c r="I23" s="798"/>
      <c r="J23" s="779" t="s">
        <v>56</v>
      </c>
      <c r="K23" s="85"/>
    </row>
    <row r="24" spans="2:11" s="89" customFormat="1" ht="30" customHeight="1" thickBot="1">
      <c r="B24" s="88"/>
      <c r="C24" s="88"/>
      <c r="D24" s="816"/>
      <c r="E24" s="817"/>
      <c r="F24" s="799"/>
      <c r="G24" s="806"/>
      <c r="H24" s="137" t="s">
        <v>132</v>
      </c>
      <c r="I24" s="799"/>
      <c r="J24" s="780"/>
      <c r="K24" s="88"/>
    </row>
    <row r="25" spans="2:11" s="81" customFormat="1" ht="20.100000000000001" customHeight="1">
      <c r="B25" s="85"/>
      <c r="C25" s="85"/>
      <c r="D25" s="776" t="s">
        <v>277</v>
      </c>
      <c r="E25" s="331"/>
      <c r="F25" s="309">
        <f>計算シート２!L47</f>
        <v>0</v>
      </c>
      <c r="G25" s="310">
        <f>計算シート２!M47</f>
        <v>0</v>
      </c>
      <c r="H25" s="311">
        <f>計算シート２!N47</f>
        <v>0</v>
      </c>
      <c r="I25" s="312">
        <f>計算シート２!Z47</f>
        <v>0</v>
      </c>
      <c r="J25" s="313">
        <f>計算シート２!AD47</f>
        <v>0</v>
      </c>
      <c r="K25" s="85"/>
    </row>
    <row r="26" spans="2:11" s="81" customFormat="1" ht="20.100000000000001" customHeight="1">
      <c r="B26" s="85"/>
      <c r="C26" s="85"/>
      <c r="D26" s="777"/>
      <c r="E26" s="314" t="s">
        <v>308</v>
      </c>
      <c r="F26" s="315">
        <f>計算シート２!D47</f>
        <v>0</v>
      </c>
      <c r="G26" s="263">
        <f>計算シート２!E47</f>
        <v>0</v>
      </c>
      <c r="H26" s="264">
        <f>計算シート２!F47</f>
        <v>0</v>
      </c>
      <c r="I26" s="265">
        <f>計算シート２!X47</f>
        <v>0</v>
      </c>
      <c r="J26" s="266">
        <f>計算シート２!AB47</f>
        <v>0</v>
      </c>
      <c r="K26" s="85"/>
    </row>
    <row r="27" spans="2:11" s="81" customFormat="1" ht="20.100000000000001" customHeight="1">
      <c r="B27" s="85"/>
      <c r="C27" s="85"/>
      <c r="D27" s="778"/>
      <c r="E27" s="316" t="s">
        <v>309</v>
      </c>
      <c r="F27" s="317">
        <f>計算シート２!I47</f>
        <v>0</v>
      </c>
      <c r="G27" s="318">
        <f>計算シート２!J47</f>
        <v>0</v>
      </c>
      <c r="H27" s="319">
        <f>計算シート２!K47</f>
        <v>0</v>
      </c>
      <c r="I27" s="320">
        <f>計算シート２!Y47</f>
        <v>0</v>
      </c>
      <c r="J27" s="321">
        <f>計算シート２!AC47</f>
        <v>0</v>
      </c>
      <c r="K27" s="85"/>
    </row>
    <row r="28" spans="2:11" s="81" customFormat="1" ht="20.100000000000001" customHeight="1" thickBot="1">
      <c r="B28" s="85"/>
      <c r="C28" s="85"/>
      <c r="D28" s="785" t="s">
        <v>57</v>
      </c>
      <c r="E28" s="786"/>
      <c r="F28" s="322">
        <f>計算シート２!T47</f>
        <v>0</v>
      </c>
      <c r="G28" s="267">
        <f>計算シート２!U47</f>
        <v>0</v>
      </c>
      <c r="H28" s="268">
        <f>計算シート２!V47</f>
        <v>0</v>
      </c>
      <c r="I28" s="269">
        <f>計算シート２!AA47</f>
        <v>0</v>
      </c>
      <c r="J28" s="270">
        <f>計算シート２!AE47</f>
        <v>0</v>
      </c>
      <c r="K28" s="85"/>
    </row>
    <row r="29" spans="2:11" s="81" customFormat="1" ht="20.100000000000001" customHeight="1" thickBot="1">
      <c r="B29" s="85"/>
      <c r="C29" s="85"/>
      <c r="D29" s="787" t="s">
        <v>37</v>
      </c>
      <c r="E29" s="788"/>
      <c r="F29" s="323">
        <f>F25+F28</f>
        <v>0</v>
      </c>
      <c r="G29" s="133">
        <f>G25+G28</f>
        <v>0</v>
      </c>
      <c r="H29" s="134">
        <f>H25+H28</f>
        <v>0</v>
      </c>
      <c r="I29" s="323">
        <f>I25+I28</f>
        <v>0</v>
      </c>
      <c r="J29" s="135">
        <f>J25+J28</f>
        <v>0</v>
      </c>
      <c r="K29" s="85"/>
    </row>
    <row r="30" spans="2:11" s="81" customFormat="1" ht="15.75" customHeight="1">
      <c r="B30" s="85"/>
      <c r="C30" s="85"/>
      <c r="D30" s="285" t="s">
        <v>324</v>
      </c>
      <c r="E30" s="85"/>
      <c r="F30" s="90"/>
      <c r="G30" s="90"/>
      <c r="H30" s="90"/>
      <c r="I30" s="85"/>
      <c r="J30" s="85"/>
      <c r="K30" s="85"/>
    </row>
    <row r="31" spans="2:11" s="81" customFormat="1" ht="6" customHeight="1" thickBot="1">
      <c r="B31" s="85"/>
      <c r="C31" s="85"/>
      <c r="D31" s="285"/>
      <c r="E31" s="85"/>
      <c r="F31" s="90"/>
      <c r="G31" s="90"/>
      <c r="H31" s="90"/>
      <c r="I31" s="85"/>
      <c r="J31" s="85"/>
      <c r="K31" s="85"/>
    </row>
    <row r="32" spans="2:11" s="82" customFormat="1" ht="20.100000000000001" customHeight="1" thickTop="1" thickBot="1">
      <c r="B32" s="91"/>
      <c r="C32" s="91"/>
      <c r="D32" s="360" t="s">
        <v>62</v>
      </c>
      <c r="E32" s="361">
        <f>計算シート２!T49</f>
        <v>0</v>
      </c>
      <c r="F32" s="92" t="s">
        <v>133</v>
      </c>
      <c r="G32" s="91"/>
      <c r="H32" s="91"/>
      <c r="I32" s="91"/>
    </row>
    <row r="33" spans="2:11" s="81" customFormat="1" ht="8.25" customHeight="1" thickTop="1">
      <c r="B33" s="85"/>
      <c r="C33" s="85"/>
      <c r="D33" s="85"/>
      <c r="E33" s="85"/>
      <c r="F33" s="85"/>
      <c r="G33" s="85"/>
      <c r="H33" s="85"/>
      <c r="I33" s="85"/>
      <c r="J33" s="85"/>
      <c r="K33" s="85"/>
    </row>
    <row r="34" spans="2:11" s="82" customFormat="1" ht="22.5" customHeight="1">
      <c r="B34" s="91"/>
      <c r="C34" s="789" t="s">
        <v>399</v>
      </c>
      <c r="D34" s="789"/>
      <c r="E34" s="789"/>
      <c r="F34" s="789"/>
      <c r="G34" s="789"/>
      <c r="H34" s="789"/>
      <c r="I34" s="789"/>
      <c r="J34" s="789"/>
    </row>
    <row r="35" spans="2:11" s="81" customFormat="1" ht="13.5" customHeight="1">
      <c r="C35" s="324"/>
      <c r="D35" s="324"/>
      <c r="E35" s="324"/>
      <c r="F35" s="324"/>
    </row>
    <row r="36" spans="2:11" s="81" customFormat="1" ht="13.5" customHeight="1">
      <c r="C36" s="325"/>
      <c r="D36" s="325"/>
      <c r="E36" s="325"/>
      <c r="F36" s="325"/>
    </row>
    <row r="37" spans="2:11" s="81" customFormat="1" ht="13.5" customHeight="1"/>
    <row r="38" spans="2:11" s="81" customFormat="1" ht="13.5"/>
    <row r="39" spans="2:11" s="81" customFormat="1" ht="13.5"/>
    <row r="40" spans="2:11" s="81" customFormat="1" ht="13.5"/>
    <row r="41" spans="2:11" s="81" customFormat="1" ht="13.5"/>
    <row r="42" spans="2:11" s="81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308" customFormat="1" ht="22.5" customHeight="1">
      <c r="C63" s="790" t="s">
        <v>400</v>
      </c>
      <c r="D63" s="790"/>
      <c r="E63" s="790"/>
      <c r="F63" s="790"/>
      <c r="G63" s="790"/>
      <c r="H63" s="790"/>
      <c r="I63" s="790"/>
      <c r="J63" s="790"/>
    </row>
    <row r="64" spans="3:10" ht="12.75" customHeight="1">
      <c r="G64" s="286"/>
      <c r="H64" s="286"/>
      <c r="I64" s="286"/>
      <c r="J64" s="286"/>
    </row>
    <row r="65" spans="3:10" ht="12.75" customHeight="1" thickBot="1">
      <c r="G65" s="286" t="s">
        <v>134</v>
      </c>
      <c r="H65" s="286" t="s">
        <v>287</v>
      </c>
      <c r="I65" s="286"/>
      <c r="J65" s="286" t="s">
        <v>136</v>
      </c>
    </row>
    <row r="66" spans="3:10" ht="6.75" customHeight="1">
      <c r="C66" s="791" t="s">
        <v>64</v>
      </c>
      <c r="D66" s="792"/>
      <c r="E66" s="797" t="s">
        <v>54</v>
      </c>
      <c r="F66" s="86"/>
      <c r="G66" s="86"/>
      <c r="H66" s="800" t="s">
        <v>288</v>
      </c>
      <c r="I66" s="797" t="s">
        <v>55</v>
      </c>
      <c r="J66" s="87"/>
    </row>
    <row r="67" spans="3:10" ht="6.75" customHeight="1">
      <c r="C67" s="793"/>
      <c r="D67" s="794"/>
      <c r="E67" s="798"/>
      <c r="F67" s="805" t="s">
        <v>131</v>
      </c>
      <c r="G67" s="136"/>
      <c r="H67" s="801"/>
      <c r="I67" s="803"/>
      <c r="J67" s="779" t="s">
        <v>56</v>
      </c>
    </row>
    <row r="68" spans="3:10" ht="24.75" thickBot="1">
      <c r="C68" s="795"/>
      <c r="D68" s="796"/>
      <c r="E68" s="799"/>
      <c r="F68" s="806"/>
      <c r="G68" s="137" t="s">
        <v>132</v>
      </c>
      <c r="H68" s="802"/>
      <c r="I68" s="804"/>
      <c r="J68" s="780"/>
    </row>
    <row r="69" spans="3:10" ht="13.5">
      <c r="C69" s="781" t="str">
        <f>計算シート２!AO8</f>
        <v>農林漁業</v>
      </c>
      <c r="D69" s="782"/>
      <c r="E69" s="332">
        <f>計算シート２!AP8</f>
        <v>0</v>
      </c>
      <c r="F69" s="333">
        <f>計算シート２!AQ8</f>
        <v>0</v>
      </c>
      <c r="G69" s="334">
        <f>計算シート２!AR8</f>
        <v>0</v>
      </c>
      <c r="H69" s="335" t="e">
        <f>計算シート２!AS8</f>
        <v>#N/A</v>
      </c>
      <c r="I69" s="332">
        <f>計算シート２!AT8</f>
        <v>0</v>
      </c>
      <c r="J69" s="334">
        <f>計算シート２!AU8</f>
        <v>0</v>
      </c>
    </row>
    <row r="70" spans="3:10" ht="13.5">
      <c r="C70" s="783" t="e">
        <f>計算シート２!AO9</f>
        <v>#N/A</v>
      </c>
      <c r="D70" s="784"/>
      <c r="E70" s="336" t="e">
        <f>計算シート２!AP9</f>
        <v>#N/A</v>
      </c>
      <c r="F70" s="337" t="e">
        <f>計算シート２!AQ9</f>
        <v>#N/A</v>
      </c>
      <c r="G70" s="338" t="e">
        <f>計算シート２!AR9</f>
        <v>#N/A</v>
      </c>
      <c r="H70" s="339" t="e">
        <f>計算シート２!AS9</f>
        <v>#N/A</v>
      </c>
      <c r="I70" s="336" t="e">
        <f>計算シート２!AT9</f>
        <v>#N/A</v>
      </c>
      <c r="J70" s="338" t="e">
        <f>計算シート２!AU9</f>
        <v>#N/A</v>
      </c>
    </row>
    <row r="71" spans="3:10" ht="13.5">
      <c r="C71" s="783" t="e">
        <f>計算シート２!AO10</f>
        <v>#N/A</v>
      </c>
      <c r="D71" s="784"/>
      <c r="E71" s="336" t="e">
        <f>計算シート２!AP10</f>
        <v>#N/A</v>
      </c>
      <c r="F71" s="337" t="e">
        <f>計算シート２!AQ10</f>
        <v>#N/A</v>
      </c>
      <c r="G71" s="338" t="e">
        <f>計算シート２!AR10</f>
        <v>#N/A</v>
      </c>
      <c r="H71" s="339" t="e">
        <f>計算シート２!AS10</f>
        <v>#N/A</v>
      </c>
      <c r="I71" s="336" t="e">
        <f>計算シート２!AT10</f>
        <v>#N/A</v>
      </c>
      <c r="J71" s="338" t="e">
        <f>計算シート２!AU10</f>
        <v>#N/A</v>
      </c>
    </row>
    <row r="72" spans="3:10" ht="13.5">
      <c r="C72" s="783" t="e">
        <f>計算シート２!AO11</f>
        <v>#N/A</v>
      </c>
      <c r="D72" s="784"/>
      <c r="E72" s="336" t="e">
        <f>計算シート２!AP11</f>
        <v>#N/A</v>
      </c>
      <c r="F72" s="337" t="e">
        <f>計算シート２!AQ11</f>
        <v>#N/A</v>
      </c>
      <c r="G72" s="338" t="e">
        <f>計算シート２!AR11</f>
        <v>#N/A</v>
      </c>
      <c r="H72" s="339" t="e">
        <f>計算シート２!AS11</f>
        <v>#N/A</v>
      </c>
      <c r="I72" s="336" t="e">
        <f>計算シート２!AT11</f>
        <v>#N/A</v>
      </c>
      <c r="J72" s="338" t="e">
        <f>計算シート２!AU11</f>
        <v>#N/A</v>
      </c>
    </row>
    <row r="73" spans="3:10" ht="13.5">
      <c r="C73" s="807" t="e">
        <f>計算シート２!AO12</f>
        <v>#N/A</v>
      </c>
      <c r="D73" s="808"/>
      <c r="E73" s="340" t="e">
        <f>計算シート２!AP12</f>
        <v>#N/A</v>
      </c>
      <c r="F73" s="341" t="e">
        <f>計算シート２!AQ12</f>
        <v>#N/A</v>
      </c>
      <c r="G73" s="342" t="e">
        <f>計算シート２!AR12</f>
        <v>#N/A</v>
      </c>
      <c r="H73" s="343" t="e">
        <f>計算シート２!AS12</f>
        <v>#N/A</v>
      </c>
      <c r="I73" s="340" t="e">
        <f>計算シート２!AT12</f>
        <v>#N/A</v>
      </c>
      <c r="J73" s="342" t="e">
        <f>計算シート２!AU12</f>
        <v>#N/A</v>
      </c>
    </row>
    <row r="74" spans="3:10" ht="13.5">
      <c r="C74" s="809" t="e">
        <f>計算シート２!AO13</f>
        <v>#N/A</v>
      </c>
      <c r="D74" s="810"/>
      <c r="E74" s="344" t="e">
        <f>計算シート２!AP13</f>
        <v>#N/A</v>
      </c>
      <c r="F74" s="345" t="e">
        <f>計算シート２!AQ13</f>
        <v>#N/A</v>
      </c>
      <c r="G74" s="346" t="e">
        <f>計算シート２!AR13</f>
        <v>#N/A</v>
      </c>
      <c r="H74" s="347" t="e">
        <f>計算シート２!AS13</f>
        <v>#N/A</v>
      </c>
      <c r="I74" s="344" t="e">
        <f>計算シート２!AT13</f>
        <v>#N/A</v>
      </c>
      <c r="J74" s="346" t="e">
        <f>計算シート２!AU13</f>
        <v>#N/A</v>
      </c>
    </row>
    <row r="75" spans="3:10" ht="13.5">
      <c r="C75" s="783" t="e">
        <f>計算シート２!AO14</f>
        <v>#N/A</v>
      </c>
      <c r="D75" s="784"/>
      <c r="E75" s="336" t="e">
        <f>計算シート２!AP14</f>
        <v>#N/A</v>
      </c>
      <c r="F75" s="337" t="e">
        <f>計算シート２!AQ14</f>
        <v>#N/A</v>
      </c>
      <c r="G75" s="338" t="e">
        <f>計算シート２!AR14</f>
        <v>#N/A</v>
      </c>
      <c r="H75" s="339" t="e">
        <f>計算シート２!AS14</f>
        <v>#N/A</v>
      </c>
      <c r="I75" s="336" t="e">
        <f>計算シート２!AT14</f>
        <v>#N/A</v>
      </c>
      <c r="J75" s="338" t="e">
        <f>計算シート２!AU14</f>
        <v>#N/A</v>
      </c>
    </row>
    <row r="76" spans="3:10" ht="13.5">
      <c r="C76" s="783" t="e">
        <f>計算シート２!AO15</f>
        <v>#N/A</v>
      </c>
      <c r="D76" s="784"/>
      <c r="E76" s="336" t="e">
        <f>計算シート２!AP15</f>
        <v>#N/A</v>
      </c>
      <c r="F76" s="337" t="e">
        <f>計算シート２!AQ15</f>
        <v>#N/A</v>
      </c>
      <c r="G76" s="338" t="e">
        <f>計算シート２!AR15</f>
        <v>#N/A</v>
      </c>
      <c r="H76" s="339" t="e">
        <f>計算シート２!AS15</f>
        <v>#N/A</v>
      </c>
      <c r="I76" s="336" t="e">
        <f>計算シート２!AT15</f>
        <v>#N/A</v>
      </c>
      <c r="J76" s="338" t="e">
        <f>計算シート２!AU15</f>
        <v>#N/A</v>
      </c>
    </row>
    <row r="77" spans="3:10" ht="13.5">
      <c r="C77" s="783" t="e">
        <f>計算シート２!AO16</f>
        <v>#N/A</v>
      </c>
      <c r="D77" s="784"/>
      <c r="E77" s="336" t="e">
        <f>計算シート２!AP16</f>
        <v>#N/A</v>
      </c>
      <c r="F77" s="337" t="e">
        <f>計算シート２!AQ16</f>
        <v>#N/A</v>
      </c>
      <c r="G77" s="338" t="e">
        <f>計算シート２!AR16</f>
        <v>#N/A</v>
      </c>
      <c r="H77" s="339" t="e">
        <f>計算シート２!AS16</f>
        <v>#N/A</v>
      </c>
      <c r="I77" s="336" t="e">
        <f>計算シート２!AT16</f>
        <v>#N/A</v>
      </c>
      <c r="J77" s="338" t="e">
        <f>計算シート２!AU16</f>
        <v>#N/A</v>
      </c>
    </row>
    <row r="78" spans="3:10" ht="13.5">
      <c r="C78" s="807" t="e">
        <f>計算シート２!AO17</f>
        <v>#N/A</v>
      </c>
      <c r="D78" s="808"/>
      <c r="E78" s="340" t="e">
        <f>計算シート２!AP17</f>
        <v>#N/A</v>
      </c>
      <c r="F78" s="341" t="e">
        <f>計算シート２!AQ17</f>
        <v>#N/A</v>
      </c>
      <c r="G78" s="342" t="e">
        <f>計算シート２!AR17</f>
        <v>#N/A</v>
      </c>
      <c r="H78" s="343" t="e">
        <f>計算シート２!AS17</f>
        <v>#N/A</v>
      </c>
      <c r="I78" s="340" t="e">
        <f>計算シート２!AT17</f>
        <v>#N/A</v>
      </c>
      <c r="J78" s="342" t="e">
        <f>計算シート２!AU17</f>
        <v>#N/A</v>
      </c>
    </row>
    <row r="79" spans="3:10" ht="13.5">
      <c r="C79" s="809" t="e">
        <f>計算シート２!AO18</f>
        <v>#N/A</v>
      </c>
      <c r="D79" s="810"/>
      <c r="E79" s="344" t="e">
        <f>計算シート２!AP18</f>
        <v>#N/A</v>
      </c>
      <c r="F79" s="345" t="e">
        <f>計算シート２!AQ18</f>
        <v>#N/A</v>
      </c>
      <c r="G79" s="346" t="e">
        <f>計算シート２!AR18</f>
        <v>#N/A</v>
      </c>
      <c r="H79" s="347" t="e">
        <f>計算シート２!AS18</f>
        <v>#N/A</v>
      </c>
      <c r="I79" s="344" t="e">
        <f>計算シート２!AT18</f>
        <v>#N/A</v>
      </c>
      <c r="J79" s="346" t="e">
        <f>計算シート２!AU18</f>
        <v>#N/A</v>
      </c>
    </row>
    <row r="80" spans="3:10" ht="13.5">
      <c r="C80" s="783" t="e">
        <f>計算シート２!AO19</f>
        <v>#N/A</v>
      </c>
      <c r="D80" s="784"/>
      <c r="E80" s="336" t="e">
        <f>計算シート２!AP19</f>
        <v>#N/A</v>
      </c>
      <c r="F80" s="337" t="e">
        <f>計算シート２!AQ19</f>
        <v>#N/A</v>
      </c>
      <c r="G80" s="338" t="e">
        <f>計算シート２!AR19</f>
        <v>#N/A</v>
      </c>
      <c r="H80" s="339" t="e">
        <f>計算シート２!AS19</f>
        <v>#N/A</v>
      </c>
      <c r="I80" s="336" t="e">
        <f>計算シート２!AT19</f>
        <v>#N/A</v>
      </c>
      <c r="J80" s="338" t="e">
        <f>計算シート２!AU19</f>
        <v>#N/A</v>
      </c>
    </row>
    <row r="81" spans="3:10" ht="13.5">
      <c r="C81" s="783" t="e">
        <f>計算シート２!AO20</f>
        <v>#N/A</v>
      </c>
      <c r="D81" s="784"/>
      <c r="E81" s="336" t="e">
        <f>計算シート２!AP20</f>
        <v>#N/A</v>
      </c>
      <c r="F81" s="337" t="e">
        <f>計算シート２!AQ20</f>
        <v>#N/A</v>
      </c>
      <c r="G81" s="338" t="e">
        <f>計算シート２!AR20</f>
        <v>#N/A</v>
      </c>
      <c r="H81" s="339" t="e">
        <f>計算シート２!AS20</f>
        <v>#N/A</v>
      </c>
      <c r="I81" s="336" t="e">
        <f>計算シート２!AT20</f>
        <v>#N/A</v>
      </c>
      <c r="J81" s="338" t="e">
        <f>計算シート２!AU20</f>
        <v>#N/A</v>
      </c>
    </row>
    <row r="82" spans="3:10" ht="13.5">
      <c r="C82" s="783" t="e">
        <f>計算シート２!AO21</f>
        <v>#N/A</v>
      </c>
      <c r="D82" s="784"/>
      <c r="E82" s="336" t="e">
        <f>計算シート２!AP21</f>
        <v>#N/A</v>
      </c>
      <c r="F82" s="337" t="e">
        <f>計算シート２!AQ21</f>
        <v>#N/A</v>
      </c>
      <c r="G82" s="338" t="e">
        <f>計算シート２!AR21</f>
        <v>#N/A</v>
      </c>
      <c r="H82" s="339" t="e">
        <f>計算シート２!AS21</f>
        <v>#N/A</v>
      </c>
      <c r="I82" s="336" t="e">
        <f>計算シート２!AT21</f>
        <v>#N/A</v>
      </c>
      <c r="J82" s="338" t="e">
        <f>計算シート２!AU21</f>
        <v>#N/A</v>
      </c>
    </row>
    <row r="83" spans="3:10" ht="13.5">
      <c r="C83" s="807" t="e">
        <f>計算シート２!AO22</f>
        <v>#N/A</v>
      </c>
      <c r="D83" s="808"/>
      <c r="E83" s="340" t="e">
        <f>計算シート２!AP22</f>
        <v>#N/A</v>
      </c>
      <c r="F83" s="341" t="e">
        <f>計算シート２!AQ22</f>
        <v>#N/A</v>
      </c>
      <c r="G83" s="342" t="e">
        <f>計算シート２!AR22</f>
        <v>#N/A</v>
      </c>
      <c r="H83" s="343" t="e">
        <f>計算シート２!AS22</f>
        <v>#N/A</v>
      </c>
      <c r="I83" s="340" t="e">
        <f>計算シート２!AT22</f>
        <v>#N/A</v>
      </c>
      <c r="J83" s="342" t="e">
        <f>計算シート２!AU22</f>
        <v>#N/A</v>
      </c>
    </row>
    <row r="84" spans="3:10" ht="13.5">
      <c r="C84" s="809" t="e">
        <f>計算シート２!AO23</f>
        <v>#N/A</v>
      </c>
      <c r="D84" s="810"/>
      <c r="E84" s="344" t="e">
        <f>計算シート２!AP23</f>
        <v>#N/A</v>
      </c>
      <c r="F84" s="345" t="e">
        <f>計算シート２!AQ23</f>
        <v>#N/A</v>
      </c>
      <c r="G84" s="346" t="e">
        <f>計算シート２!AR23</f>
        <v>#N/A</v>
      </c>
      <c r="H84" s="347" t="e">
        <f>計算シート２!AS23</f>
        <v>#N/A</v>
      </c>
      <c r="I84" s="344" t="e">
        <f>計算シート２!AT23</f>
        <v>#N/A</v>
      </c>
      <c r="J84" s="346" t="e">
        <f>計算シート２!AU23</f>
        <v>#N/A</v>
      </c>
    </row>
    <row r="85" spans="3:10" ht="13.5">
      <c r="C85" s="783" t="e">
        <f>計算シート２!AO24</f>
        <v>#N/A</v>
      </c>
      <c r="D85" s="784"/>
      <c r="E85" s="336" t="e">
        <f>計算シート２!AP24</f>
        <v>#N/A</v>
      </c>
      <c r="F85" s="337" t="e">
        <f>計算シート２!AQ24</f>
        <v>#N/A</v>
      </c>
      <c r="G85" s="338" t="e">
        <f>計算シート２!AR24</f>
        <v>#N/A</v>
      </c>
      <c r="H85" s="339" t="e">
        <f>計算シート２!AS24</f>
        <v>#N/A</v>
      </c>
      <c r="I85" s="336" t="e">
        <f>計算シート２!AT24</f>
        <v>#N/A</v>
      </c>
      <c r="J85" s="338" t="e">
        <f>計算シート２!AU24</f>
        <v>#N/A</v>
      </c>
    </row>
    <row r="86" spans="3:10" ht="13.5">
      <c r="C86" s="783" t="e">
        <f>計算シート２!AO25</f>
        <v>#N/A</v>
      </c>
      <c r="D86" s="784"/>
      <c r="E86" s="336" t="e">
        <f>計算シート２!AP25</f>
        <v>#N/A</v>
      </c>
      <c r="F86" s="337" t="e">
        <f>計算シート２!AQ25</f>
        <v>#N/A</v>
      </c>
      <c r="G86" s="338" t="e">
        <f>計算シート２!AR25</f>
        <v>#N/A</v>
      </c>
      <c r="H86" s="339" t="e">
        <f>計算シート２!AS25</f>
        <v>#N/A</v>
      </c>
      <c r="I86" s="336" t="e">
        <f>計算シート２!AT25</f>
        <v>#N/A</v>
      </c>
      <c r="J86" s="338" t="e">
        <f>計算シート２!AU25</f>
        <v>#N/A</v>
      </c>
    </row>
    <row r="87" spans="3:10" ht="13.5">
      <c r="C87" s="783" t="e">
        <f>計算シート２!AO26</f>
        <v>#N/A</v>
      </c>
      <c r="D87" s="784"/>
      <c r="E87" s="336" t="e">
        <f>計算シート２!AP26</f>
        <v>#N/A</v>
      </c>
      <c r="F87" s="337" t="e">
        <f>計算シート２!AQ26</f>
        <v>#N/A</v>
      </c>
      <c r="G87" s="338" t="e">
        <f>計算シート２!AR26</f>
        <v>#N/A</v>
      </c>
      <c r="H87" s="339" t="e">
        <f>計算シート２!AS26</f>
        <v>#N/A</v>
      </c>
      <c r="I87" s="336" t="e">
        <f>計算シート２!AT26</f>
        <v>#N/A</v>
      </c>
      <c r="J87" s="338" t="e">
        <f>計算シート２!AU26</f>
        <v>#N/A</v>
      </c>
    </row>
    <row r="88" spans="3:10" ht="13.5">
      <c r="C88" s="807" t="e">
        <f>計算シート２!AO27</f>
        <v>#N/A</v>
      </c>
      <c r="D88" s="808"/>
      <c r="E88" s="340" t="e">
        <f>計算シート２!AP27</f>
        <v>#N/A</v>
      </c>
      <c r="F88" s="341" t="e">
        <f>計算シート２!AQ27</f>
        <v>#N/A</v>
      </c>
      <c r="G88" s="342" t="e">
        <f>計算シート２!AR27</f>
        <v>#N/A</v>
      </c>
      <c r="H88" s="343" t="e">
        <f>計算シート２!AS27</f>
        <v>#N/A</v>
      </c>
      <c r="I88" s="340" t="e">
        <f>計算シート２!AT27</f>
        <v>#N/A</v>
      </c>
      <c r="J88" s="342" t="e">
        <f>計算シート２!AU27</f>
        <v>#N/A</v>
      </c>
    </row>
    <row r="89" spans="3:10" ht="13.5">
      <c r="C89" s="809" t="e">
        <f>計算シート２!AO28</f>
        <v>#N/A</v>
      </c>
      <c r="D89" s="810"/>
      <c r="E89" s="344" t="e">
        <f>計算シート２!AP28</f>
        <v>#N/A</v>
      </c>
      <c r="F89" s="345" t="e">
        <f>計算シート２!AQ28</f>
        <v>#N/A</v>
      </c>
      <c r="G89" s="346" t="e">
        <f>計算シート２!AR28</f>
        <v>#N/A</v>
      </c>
      <c r="H89" s="347" t="e">
        <f>計算シート２!AS28</f>
        <v>#N/A</v>
      </c>
      <c r="I89" s="344" t="e">
        <f>計算シート２!AT28</f>
        <v>#N/A</v>
      </c>
      <c r="J89" s="346" t="e">
        <f>計算シート２!AU28</f>
        <v>#N/A</v>
      </c>
    </row>
    <row r="90" spans="3:10" ht="13.5">
      <c r="C90" s="783" t="e">
        <f>計算シート２!AO29</f>
        <v>#N/A</v>
      </c>
      <c r="D90" s="784"/>
      <c r="E90" s="336" t="e">
        <f>計算シート２!AP29</f>
        <v>#N/A</v>
      </c>
      <c r="F90" s="337" t="e">
        <f>計算シート２!AQ29</f>
        <v>#N/A</v>
      </c>
      <c r="G90" s="338" t="e">
        <f>計算シート２!AR29</f>
        <v>#N/A</v>
      </c>
      <c r="H90" s="339" t="e">
        <f>計算シート２!AS29</f>
        <v>#N/A</v>
      </c>
      <c r="I90" s="336" t="e">
        <f>計算シート２!AT29</f>
        <v>#N/A</v>
      </c>
      <c r="J90" s="338" t="e">
        <f>計算シート２!AU29</f>
        <v>#N/A</v>
      </c>
    </row>
    <row r="91" spans="3:10" ht="13.5">
      <c r="C91" s="783" t="e">
        <f>計算シート２!AO30</f>
        <v>#N/A</v>
      </c>
      <c r="D91" s="784"/>
      <c r="E91" s="336" t="e">
        <f>計算シート２!AP30</f>
        <v>#N/A</v>
      </c>
      <c r="F91" s="337" t="e">
        <f>計算シート２!AQ30</f>
        <v>#N/A</v>
      </c>
      <c r="G91" s="338" t="e">
        <f>計算シート２!AR30</f>
        <v>#N/A</v>
      </c>
      <c r="H91" s="339" t="e">
        <f>計算シート２!AS30</f>
        <v>#N/A</v>
      </c>
      <c r="I91" s="336" t="e">
        <f>計算シート２!AT30</f>
        <v>#N/A</v>
      </c>
      <c r="J91" s="338" t="e">
        <f>計算シート２!AU30</f>
        <v>#N/A</v>
      </c>
    </row>
    <row r="92" spans="3:10" ht="13.5">
      <c r="C92" s="783" t="e">
        <f>計算シート２!AO31</f>
        <v>#N/A</v>
      </c>
      <c r="D92" s="784"/>
      <c r="E92" s="336" t="e">
        <f>計算シート２!AP31</f>
        <v>#N/A</v>
      </c>
      <c r="F92" s="337" t="e">
        <f>計算シート２!AQ31</f>
        <v>#N/A</v>
      </c>
      <c r="G92" s="338" t="e">
        <f>計算シート２!AR31</f>
        <v>#N/A</v>
      </c>
      <c r="H92" s="339" t="e">
        <f>計算シート２!AS31</f>
        <v>#N/A</v>
      </c>
      <c r="I92" s="336" t="e">
        <f>計算シート２!AT31</f>
        <v>#N/A</v>
      </c>
      <c r="J92" s="338" t="e">
        <f>計算シート２!AU31</f>
        <v>#N/A</v>
      </c>
    </row>
    <row r="93" spans="3:10" ht="13.5">
      <c r="C93" s="807" t="e">
        <f>計算シート２!AO32</f>
        <v>#N/A</v>
      </c>
      <c r="D93" s="808"/>
      <c r="E93" s="340" t="e">
        <f>計算シート２!AP32</f>
        <v>#N/A</v>
      </c>
      <c r="F93" s="341" t="e">
        <f>計算シート２!AQ32</f>
        <v>#N/A</v>
      </c>
      <c r="G93" s="342" t="e">
        <f>計算シート２!AR32</f>
        <v>#N/A</v>
      </c>
      <c r="H93" s="343" t="e">
        <f>計算シート２!AS32</f>
        <v>#N/A</v>
      </c>
      <c r="I93" s="340" t="e">
        <f>計算シート２!AT32</f>
        <v>#N/A</v>
      </c>
      <c r="J93" s="342" t="e">
        <f>計算シート２!AU32</f>
        <v>#N/A</v>
      </c>
    </row>
    <row r="94" spans="3:10" ht="13.5">
      <c r="C94" s="809" t="e">
        <f>計算シート２!AO33</f>
        <v>#N/A</v>
      </c>
      <c r="D94" s="810"/>
      <c r="E94" s="344" t="e">
        <f>計算シート２!AP33</f>
        <v>#N/A</v>
      </c>
      <c r="F94" s="345" t="e">
        <f>計算シート２!AQ33</f>
        <v>#N/A</v>
      </c>
      <c r="G94" s="346" t="e">
        <f>計算シート２!AR33</f>
        <v>#N/A</v>
      </c>
      <c r="H94" s="347" t="e">
        <f>計算シート２!AS33</f>
        <v>#N/A</v>
      </c>
      <c r="I94" s="344" t="e">
        <f>計算シート２!AT33</f>
        <v>#N/A</v>
      </c>
      <c r="J94" s="346" t="e">
        <f>計算シート２!AU33</f>
        <v>#N/A</v>
      </c>
    </row>
    <row r="95" spans="3:10" ht="13.5">
      <c r="C95" s="783" t="e">
        <f>計算シート２!AO34</f>
        <v>#N/A</v>
      </c>
      <c r="D95" s="784"/>
      <c r="E95" s="336" t="e">
        <f>計算シート２!AP34</f>
        <v>#N/A</v>
      </c>
      <c r="F95" s="337" t="e">
        <f>計算シート２!AQ34</f>
        <v>#N/A</v>
      </c>
      <c r="G95" s="338" t="e">
        <f>計算シート２!AR34</f>
        <v>#N/A</v>
      </c>
      <c r="H95" s="339" t="e">
        <f>計算シート２!AS34</f>
        <v>#N/A</v>
      </c>
      <c r="I95" s="336" t="e">
        <f>計算シート２!AT34</f>
        <v>#N/A</v>
      </c>
      <c r="J95" s="338" t="e">
        <f>計算シート２!AU34</f>
        <v>#N/A</v>
      </c>
    </row>
    <row r="96" spans="3:10" ht="13.5">
      <c r="C96" s="783" t="e">
        <f>計算シート２!AO35</f>
        <v>#N/A</v>
      </c>
      <c r="D96" s="784"/>
      <c r="E96" s="336" t="e">
        <f>計算シート２!AP35</f>
        <v>#N/A</v>
      </c>
      <c r="F96" s="337" t="e">
        <f>計算シート２!AQ35</f>
        <v>#N/A</v>
      </c>
      <c r="G96" s="338" t="e">
        <f>計算シート２!AR35</f>
        <v>#N/A</v>
      </c>
      <c r="H96" s="339" t="e">
        <f>計算シート２!AS35</f>
        <v>#N/A</v>
      </c>
      <c r="I96" s="336" t="e">
        <f>計算シート２!AT35</f>
        <v>#N/A</v>
      </c>
      <c r="J96" s="338" t="e">
        <f>計算シート２!AU35</f>
        <v>#N/A</v>
      </c>
    </row>
    <row r="97" spans="3:10" ht="13.5">
      <c r="C97" s="783" t="e">
        <f>計算シート２!AO36</f>
        <v>#N/A</v>
      </c>
      <c r="D97" s="784"/>
      <c r="E97" s="336" t="e">
        <f>計算シート２!AP36</f>
        <v>#N/A</v>
      </c>
      <c r="F97" s="337" t="e">
        <f>計算シート２!AQ36</f>
        <v>#N/A</v>
      </c>
      <c r="G97" s="338" t="e">
        <f>計算シート２!AR36</f>
        <v>#N/A</v>
      </c>
      <c r="H97" s="339" t="e">
        <f>計算シート２!AS36</f>
        <v>#N/A</v>
      </c>
      <c r="I97" s="336" t="e">
        <f>計算シート２!AT36</f>
        <v>#N/A</v>
      </c>
      <c r="J97" s="338" t="e">
        <f>計算シート２!AU36</f>
        <v>#N/A</v>
      </c>
    </row>
    <row r="98" spans="3:10" ht="13.5">
      <c r="C98" s="807" t="e">
        <f>計算シート２!AO37</f>
        <v>#N/A</v>
      </c>
      <c r="D98" s="808"/>
      <c r="E98" s="340" t="e">
        <f>計算シート２!AP37</f>
        <v>#N/A</v>
      </c>
      <c r="F98" s="341" t="e">
        <f>計算シート２!AQ37</f>
        <v>#N/A</v>
      </c>
      <c r="G98" s="342" t="e">
        <f>計算シート２!AR37</f>
        <v>#N/A</v>
      </c>
      <c r="H98" s="343" t="e">
        <f>計算シート２!AS37</f>
        <v>#N/A</v>
      </c>
      <c r="I98" s="340" t="e">
        <f>計算シート２!AT37</f>
        <v>#N/A</v>
      </c>
      <c r="J98" s="342" t="e">
        <f>計算シート２!AU37</f>
        <v>#N/A</v>
      </c>
    </row>
    <row r="99" spans="3:10" ht="13.5">
      <c r="C99" s="809" t="e">
        <f>計算シート２!AO38</f>
        <v>#N/A</v>
      </c>
      <c r="D99" s="810"/>
      <c r="E99" s="344" t="e">
        <f>計算シート２!AP38</f>
        <v>#N/A</v>
      </c>
      <c r="F99" s="345" t="e">
        <f>計算シート２!AQ38</f>
        <v>#N/A</v>
      </c>
      <c r="G99" s="346" t="e">
        <f>計算シート２!AR38</f>
        <v>#N/A</v>
      </c>
      <c r="H99" s="347" t="e">
        <f>計算シート２!AS38</f>
        <v>#N/A</v>
      </c>
      <c r="I99" s="344" t="e">
        <f>計算シート２!AT38</f>
        <v>#N/A</v>
      </c>
      <c r="J99" s="346" t="e">
        <f>計算シート２!AU38</f>
        <v>#N/A</v>
      </c>
    </row>
    <row r="100" spans="3:10" ht="13.5">
      <c r="C100" s="783" t="e">
        <f>計算シート２!AO39</f>
        <v>#N/A</v>
      </c>
      <c r="D100" s="784"/>
      <c r="E100" s="336" t="e">
        <f>計算シート２!AP39</f>
        <v>#N/A</v>
      </c>
      <c r="F100" s="337" t="e">
        <f>計算シート２!AQ39</f>
        <v>#N/A</v>
      </c>
      <c r="G100" s="338" t="e">
        <f>計算シート２!AR39</f>
        <v>#N/A</v>
      </c>
      <c r="H100" s="339" t="e">
        <f>計算シート２!AS39</f>
        <v>#N/A</v>
      </c>
      <c r="I100" s="336" t="e">
        <f>計算シート２!AT39</f>
        <v>#N/A</v>
      </c>
      <c r="J100" s="338" t="e">
        <f>計算シート２!AU39</f>
        <v>#N/A</v>
      </c>
    </row>
    <row r="101" spans="3:10" ht="13.5">
      <c r="C101" s="783" t="e">
        <f>計算シート２!AO40</f>
        <v>#N/A</v>
      </c>
      <c r="D101" s="784"/>
      <c r="E101" s="336" t="e">
        <f>計算シート２!AP40</f>
        <v>#N/A</v>
      </c>
      <c r="F101" s="337" t="e">
        <f>計算シート２!AQ40</f>
        <v>#N/A</v>
      </c>
      <c r="G101" s="338" t="e">
        <f>計算シート２!AR40</f>
        <v>#N/A</v>
      </c>
      <c r="H101" s="339" t="e">
        <f>計算シート２!AS40</f>
        <v>#N/A</v>
      </c>
      <c r="I101" s="336" t="e">
        <f>計算シート２!AT40</f>
        <v>#N/A</v>
      </c>
      <c r="J101" s="338" t="e">
        <f>計算シート２!AU40</f>
        <v>#N/A</v>
      </c>
    </row>
    <row r="102" spans="3:10" ht="13.5">
      <c r="C102" s="783" t="e">
        <f>計算シート２!AO41</f>
        <v>#N/A</v>
      </c>
      <c r="D102" s="784"/>
      <c r="E102" s="336" t="e">
        <f>計算シート２!AP41</f>
        <v>#N/A</v>
      </c>
      <c r="F102" s="337" t="e">
        <f>計算シート２!AQ41</f>
        <v>#N/A</v>
      </c>
      <c r="G102" s="338" t="e">
        <f>計算シート２!AR41</f>
        <v>#N/A</v>
      </c>
      <c r="H102" s="339" t="e">
        <f>計算シート２!AS41</f>
        <v>#N/A</v>
      </c>
      <c r="I102" s="336" t="e">
        <f>計算シート２!AT41</f>
        <v>#N/A</v>
      </c>
      <c r="J102" s="338" t="e">
        <f>計算シート２!AU41</f>
        <v>#N/A</v>
      </c>
    </row>
    <row r="103" spans="3:10" ht="13.5">
      <c r="C103" s="807" t="e">
        <f>計算シート２!AO42</f>
        <v>#N/A</v>
      </c>
      <c r="D103" s="808"/>
      <c r="E103" s="340" t="e">
        <f>計算シート２!AP42</f>
        <v>#N/A</v>
      </c>
      <c r="F103" s="341" t="e">
        <f>計算シート２!AQ42</f>
        <v>#N/A</v>
      </c>
      <c r="G103" s="342" t="e">
        <f>計算シート２!AR42</f>
        <v>#N/A</v>
      </c>
      <c r="H103" s="343" t="e">
        <f>計算シート２!AS42</f>
        <v>#N/A</v>
      </c>
      <c r="I103" s="340" t="e">
        <f>計算シート２!AT42</f>
        <v>#N/A</v>
      </c>
      <c r="J103" s="342" t="e">
        <f>計算シート２!AU42</f>
        <v>#N/A</v>
      </c>
    </row>
    <row r="104" spans="3:10" ht="13.5">
      <c r="C104" s="809" t="e">
        <f>計算シート２!AO43</f>
        <v>#N/A</v>
      </c>
      <c r="D104" s="810"/>
      <c r="E104" s="344" t="e">
        <f>計算シート２!AP43</f>
        <v>#N/A</v>
      </c>
      <c r="F104" s="345" t="e">
        <f>計算シート２!AQ43</f>
        <v>#N/A</v>
      </c>
      <c r="G104" s="346" t="e">
        <f>計算シート２!AR43</f>
        <v>#N/A</v>
      </c>
      <c r="H104" s="347" t="e">
        <f>計算シート２!AS43</f>
        <v>#N/A</v>
      </c>
      <c r="I104" s="344" t="e">
        <f>計算シート２!AT43</f>
        <v>#N/A</v>
      </c>
      <c r="J104" s="346" t="e">
        <f>計算シート２!AU43</f>
        <v>#N/A</v>
      </c>
    </row>
    <row r="105" spans="3:10" ht="13.5">
      <c r="C105" s="783" t="e">
        <f>計算シート２!AO44</f>
        <v>#N/A</v>
      </c>
      <c r="D105" s="784"/>
      <c r="E105" s="336" t="e">
        <f>計算シート２!AP44</f>
        <v>#N/A</v>
      </c>
      <c r="F105" s="337" t="e">
        <f>計算シート２!AQ44</f>
        <v>#N/A</v>
      </c>
      <c r="G105" s="338" t="e">
        <f>計算シート２!AR44</f>
        <v>#N/A</v>
      </c>
      <c r="H105" s="339" t="e">
        <f>計算シート２!AS44</f>
        <v>#N/A</v>
      </c>
      <c r="I105" s="336" t="e">
        <f>計算シート２!AT44</f>
        <v>#N/A</v>
      </c>
      <c r="J105" s="338" t="e">
        <f>計算シート２!AU44</f>
        <v>#N/A</v>
      </c>
    </row>
    <row r="106" spans="3:10" ht="13.5">
      <c r="C106" s="783" t="e">
        <f>計算シート２!AO45</f>
        <v>#N/A</v>
      </c>
      <c r="D106" s="784"/>
      <c r="E106" s="336" t="e">
        <f>計算シート２!AP45</f>
        <v>#N/A</v>
      </c>
      <c r="F106" s="337" t="e">
        <f>計算シート２!AQ45</f>
        <v>#N/A</v>
      </c>
      <c r="G106" s="338" t="e">
        <f>計算シート２!AR45</f>
        <v>#N/A</v>
      </c>
      <c r="H106" s="339" t="e">
        <f>計算シート２!AS45</f>
        <v>#N/A</v>
      </c>
      <c r="I106" s="336" t="e">
        <f>計算シート２!AT45</f>
        <v>#N/A</v>
      </c>
      <c r="J106" s="338" t="e">
        <f>計算シート２!AU45</f>
        <v>#N/A</v>
      </c>
    </row>
    <row r="107" spans="3:10" ht="14.25" thickBot="1">
      <c r="C107" s="783" t="e">
        <f>計算シート２!AO46</f>
        <v>#N/A</v>
      </c>
      <c r="D107" s="784"/>
      <c r="E107" s="336" t="e">
        <f>計算シート２!AP46</f>
        <v>#N/A</v>
      </c>
      <c r="F107" s="337" t="e">
        <f>計算シート２!AQ46</f>
        <v>#N/A</v>
      </c>
      <c r="G107" s="338" t="e">
        <f>計算シート２!AR46</f>
        <v>#N/A</v>
      </c>
      <c r="H107" s="339" t="e">
        <f>計算シート２!AS46</f>
        <v>#N/A</v>
      </c>
      <c r="I107" s="336" t="e">
        <f>計算シート２!AT46</f>
        <v>#N/A</v>
      </c>
      <c r="J107" s="338" t="e">
        <f>計算シート２!AU46</f>
        <v>#N/A</v>
      </c>
    </row>
    <row r="108" spans="3:10" ht="14.25" thickBot="1">
      <c r="C108" s="824" t="s">
        <v>290</v>
      </c>
      <c r="D108" s="825"/>
      <c r="E108" s="289" t="e">
        <f>計算シート２!AP47</f>
        <v>#N/A</v>
      </c>
      <c r="F108" s="290" t="e">
        <f>計算シート２!AQ47</f>
        <v>#N/A</v>
      </c>
      <c r="G108" s="291" t="e">
        <f>計算シート２!AR47</f>
        <v>#N/A</v>
      </c>
      <c r="H108" s="287"/>
      <c r="I108" s="289" t="e">
        <f>計算シート２!AT47</f>
        <v>#N/A</v>
      </c>
      <c r="J108" s="291" t="e">
        <f>計算シート２!AU47</f>
        <v>#N/A</v>
      </c>
    </row>
    <row r="109" spans="3:10" ht="13.5">
      <c r="C109" s="285" t="s">
        <v>324</v>
      </c>
    </row>
    <row r="110" spans="3:10" ht="6" customHeight="1"/>
    <row r="111" spans="3:10" ht="17.25">
      <c r="C111" s="789" t="s">
        <v>330</v>
      </c>
      <c r="D111" s="789"/>
      <c r="E111" s="789"/>
      <c r="F111" s="789"/>
      <c r="G111" s="789"/>
      <c r="H111" s="789"/>
      <c r="I111" s="789"/>
      <c r="J111" s="789"/>
    </row>
    <row r="112" spans="3:10" ht="12.75" customHeight="1">
      <c r="C112" s="308"/>
      <c r="D112" s="308"/>
      <c r="E112" s="308"/>
      <c r="F112" s="308"/>
      <c r="G112" s="308"/>
      <c r="H112" s="308"/>
      <c r="I112" s="308"/>
      <c r="J112" s="308"/>
    </row>
    <row r="113" spans="3:10" ht="12.75" customHeight="1">
      <c r="C113" s="826" t="s">
        <v>331</v>
      </c>
      <c r="D113" s="811" t="s">
        <v>325</v>
      </c>
      <c r="E113" s="811"/>
      <c r="F113" s="811"/>
      <c r="G113" s="811"/>
      <c r="H113" s="811"/>
      <c r="I113" s="811"/>
      <c r="J113" s="811"/>
    </row>
    <row r="114" spans="3:10" ht="12.75" customHeight="1">
      <c r="C114" s="826"/>
      <c r="D114" s="811"/>
      <c r="E114" s="811"/>
      <c r="F114" s="811"/>
      <c r="G114" s="811"/>
      <c r="H114" s="811"/>
      <c r="I114" s="811"/>
      <c r="J114" s="811"/>
    </row>
    <row r="115" spans="3:10" ht="12.75" customHeight="1">
      <c r="C115" s="826"/>
      <c r="D115" s="811"/>
      <c r="E115" s="811"/>
      <c r="F115" s="811"/>
      <c r="G115" s="811"/>
      <c r="H115" s="811"/>
      <c r="I115" s="811"/>
      <c r="J115" s="811"/>
    </row>
    <row r="116" spans="3:10" ht="12.75" customHeight="1">
      <c r="C116" s="308"/>
      <c r="D116" s="827" t="s">
        <v>332</v>
      </c>
      <c r="E116" s="828"/>
      <c r="F116" s="362"/>
      <c r="G116" s="362"/>
      <c r="H116" s="362"/>
      <c r="I116" s="362"/>
      <c r="J116" s="363"/>
    </row>
    <row r="117" spans="3:10" ht="12.75" customHeight="1">
      <c r="C117" s="308"/>
      <c r="D117" s="818" t="s">
        <v>333</v>
      </c>
      <c r="E117" s="819"/>
      <c r="F117" s="819"/>
      <c r="G117" s="819"/>
      <c r="H117" s="819"/>
      <c r="I117" s="819"/>
      <c r="J117" s="820"/>
    </row>
    <row r="118" spans="3:10" ht="12.75" customHeight="1">
      <c r="C118" s="308"/>
      <c r="D118" s="818"/>
      <c r="E118" s="819"/>
      <c r="F118" s="819"/>
      <c r="G118" s="819"/>
      <c r="H118" s="819"/>
      <c r="I118" s="819"/>
      <c r="J118" s="820"/>
    </row>
    <row r="119" spans="3:10" ht="12.75" customHeight="1">
      <c r="C119" s="308"/>
      <c r="D119" s="818"/>
      <c r="E119" s="819"/>
      <c r="F119" s="819"/>
      <c r="G119" s="819"/>
      <c r="H119" s="819"/>
      <c r="I119" s="819"/>
      <c r="J119" s="820"/>
    </row>
    <row r="120" spans="3:10" ht="12.75" customHeight="1">
      <c r="C120" s="308"/>
      <c r="D120" s="818"/>
      <c r="E120" s="819"/>
      <c r="F120" s="819"/>
      <c r="G120" s="819"/>
      <c r="H120" s="819"/>
      <c r="I120" s="819"/>
      <c r="J120" s="820"/>
    </row>
    <row r="121" spans="3:10" ht="12.75" customHeight="1">
      <c r="C121" s="308"/>
      <c r="D121" s="818"/>
      <c r="E121" s="819"/>
      <c r="F121" s="819"/>
      <c r="G121" s="819"/>
      <c r="H121" s="819"/>
      <c r="I121" s="819"/>
      <c r="J121" s="820"/>
    </row>
    <row r="122" spans="3:10" ht="12.75" customHeight="1">
      <c r="C122" s="308"/>
      <c r="D122" s="818"/>
      <c r="E122" s="819"/>
      <c r="F122" s="819"/>
      <c r="G122" s="819"/>
      <c r="H122" s="819"/>
      <c r="I122" s="819"/>
      <c r="J122" s="820"/>
    </row>
    <row r="123" spans="3:10" ht="12.75" customHeight="1">
      <c r="C123" s="308"/>
      <c r="D123" s="818"/>
      <c r="E123" s="819"/>
      <c r="F123" s="819"/>
      <c r="G123" s="819"/>
      <c r="H123" s="819"/>
      <c r="I123" s="819"/>
      <c r="J123" s="820"/>
    </row>
    <row r="124" spans="3:10" ht="12.75" customHeight="1">
      <c r="C124" s="308"/>
      <c r="D124" s="818"/>
      <c r="E124" s="819"/>
      <c r="F124" s="819"/>
      <c r="G124" s="819"/>
      <c r="H124" s="819"/>
      <c r="I124" s="819"/>
      <c r="J124" s="820"/>
    </row>
    <row r="125" spans="3:10" ht="12.75" customHeight="1">
      <c r="C125" s="308"/>
      <c r="D125" s="821"/>
      <c r="E125" s="822"/>
      <c r="F125" s="822"/>
      <c r="G125" s="822"/>
      <c r="H125" s="822"/>
      <c r="I125" s="822"/>
      <c r="J125" s="823"/>
    </row>
    <row r="126" spans="3:10" ht="12.75" customHeight="1">
      <c r="C126" s="308"/>
      <c r="D126" s="364"/>
      <c r="E126" s="364"/>
      <c r="F126" s="364"/>
      <c r="G126" s="364"/>
      <c r="H126" s="364"/>
      <c r="I126" s="364"/>
      <c r="J126" s="364"/>
    </row>
    <row r="127" spans="3:10" ht="12.75" customHeight="1">
      <c r="C127" s="826" t="s">
        <v>334</v>
      </c>
      <c r="D127" s="811" t="s">
        <v>335</v>
      </c>
      <c r="E127" s="811"/>
      <c r="F127" s="811"/>
      <c r="G127" s="811"/>
      <c r="H127" s="811"/>
      <c r="I127" s="811"/>
      <c r="J127" s="811"/>
    </row>
    <row r="128" spans="3:10" ht="12.75" customHeight="1">
      <c r="C128" s="826"/>
      <c r="D128" s="811"/>
      <c r="E128" s="811"/>
      <c r="F128" s="811"/>
      <c r="G128" s="811"/>
      <c r="H128" s="811"/>
      <c r="I128" s="811"/>
      <c r="J128" s="811"/>
    </row>
    <row r="129" spans="3:10" ht="12.75" customHeight="1">
      <c r="C129" s="826"/>
      <c r="D129" s="811"/>
      <c r="E129" s="811"/>
      <c r="F129" s="811"/>
      <c r="G129" s="811"/>
      <c r="H129" s="811"/>
      <c r="I129" s="811"/>
      <c r="J129" s="811"/>
    </row>
    <row r="130" spans="3:10" ht="12.75" customHeight="1">
      <c r="D130" s="348"/>
      <c r="E130" s="348"/>
      <c r="F130" s="348"/>
      <c r="G130" s="348"/>
      <c r="H130" s="348"/>
      <c r="I130" s="348"/>
      <c r="J130" s="348"/>
    </row>
    <row r="131" spans="3:10" ht="12.75" customHeight="1">
      <c r="D131" s="348"/>
      <c r="E131" s="348"/>
      <c r="F131" s="348"/>
      <c r="G131" s="348"/>
      <c r="H131" s="348"/>
      <c r="I131" s="348"/>
      <c r="J131" s="348"/>
    </row>
    <row r="132" spans="3:10" ht="12.75" customHeight="1">
      <c r="D132" s="348"/>
      <c r="E132" s="348"/>
      <c r="F132" s="348"/>
      <c r="G132" s="348"/>
      <c r="H132" s="348"/>
      <c r="I132" s="348"/>
      <c r="J132" s="348"/>
    </row>
    <row r="133" spans="3:10" ht="12.75" customHeight="1">
      <c r="D133" s="348"/>
      <c r="E133" s="348"/>
      <c r="F133" s="348"/>
      <c r="G133" s="348"/>
      <c r="H133" s="348"/>
      <c r="I133" s="348"/>
      <c r="J133" s="348"/>
    </row>
    <row r="134" spans="3:10" ht="12.75" customHeight="1">
      <c r="D134" s="348"/>
      <c r="E134" s="348"/>
      <c r="F134" s="348"/>
      <c r="G134" s="348"/>
      <c r="H134" s="348"/>
      <c r="I134" s="348"/>
      <c r="J134" s="348"/>
    </row>
    <row r="135" spans="3:10" ht="12.75" customHeight="1">
      <c r="D135" s="348"/>
      <c r="E135" s="348"/>
      <c r="F135" s="348"/>
      <c r="G135" s="348"/>
      <c r="H135" s="348"/>
      <c r="I135" s="348"/>
      <c r="J135" s="348"/>
    </row>
    <row r="136" spans="3:10" ht="12.75" customHeight="1">
      <c r="D136" s="348"/>
      <c r="E136" s="348"/>
      <c r="F136" s="348"/>
      <c r="G136" s="348"/>
      <c r="H136" s="348"/>
      <c r="I136" s="348"/>
      <c r="J136" s="348"/>
    </row>
  </sheetData>
  <sheetProtection selectLockedCells="1" selectUnlockedCells="1"/>
  <mergeCells count="69">
    <mergeCell ref="D2:J3"/>
    <mergeCell ref="D4:J4"/>
    <mergeCell ref="D7:J9"/>
    <mergeCell ref="D13:J14"/>
    <mergeCell ref="D16:J17"/>
    <mergeCell ref="D117:J125"/>
    <mergeCell ref="D127:J129"/>
    <mergeCell ref="C103:D103"/>
    <mergeCell ref="C104:D104"/>
    <mergeCell ref="C105:D105"/>
    <mergeCell ref="C111:J111"/>
    <mergeCell ref="C106:D106"/>
    <mergeCell ref="C107:D107"/>
    <mergeCell ref="C108:D108"/>
    <mergeCell ref="C113:C115"/>
    <mergeCell ref="D116:E116"/>
    <mergeCell ref="C127:C129"/>
    <mergeCell ref="C19:J19"/>
    <mergeCell ref="D113:J115"/>
    <mergeCell ref="C102:D102"/>
    <mergeCell ref="D22:E24"/>
    <mergeCell ref="F22:F24"/>
    <mergeCell ref="I22:I24"/>
    <mergeCell ref="G23:G24"/>
    <mergeCell ref="J23:J24"/>
    <mergeCell ref="C101:D101"/>
    <mergeCell ref="C83:D83"/>
    <mergeCell ref="C84:D84"/>
    <mergeCell ref="C85:D85"/>
    <mergeCell ref="C86:D86"/>
    <mergeCell ref="C87:D87"/>
    <mergeCell ref="C93:D93"/>
    <mergeCell ref="C94:D94"/>
    <mergeCell ref="C100:D100"/>
    <mergeCell ref="C95:D95"/>
    <mergeCell ref="C96:D96"/>
    <mergeCell ref="C97:D97"/>
    <mergeCell ref="C88:D88"/>
    <mergeCell ref="C89:D89"/>
    <mergeCell ref="C98:D98"/>
    <mergeCell ref="C99:D99"/>
    <mergeCell ref="C90:D90"/>
    <mergeCell ref="C91:D91"/>
    <mergeCell ref="C92:D92"/>
    <mergeCell ref="C78:D78"/>
    <mergeCell ref="C79:D79"/>
    <mergeCell ref="C80:D80"/>
    <mergeCell ref="C81:D81"/>
    <mergeCell ref="C82:D82"/>
    <mergeCell ref="C73:D73"/>
    <mergeCell ref="C74:D74"/>
    <mergeCell ref="C75:D75"/>
    <mergeCell ref="C76:D76"/>
    <mergeCell ref="C77:D77"/>
    <mergeCell ref="C72:D72"/>
    <mergeCell ref="C66:D68"/>
    <mergeCell ref="E66:E68"/>
    <mergeCell ref="H66:H68"/>
    <mergeCell ref="I66:I68"/>
    <mergeCell ref="F67:F68"/>
    <mergeCell ref="D25:D27"/>
    <mergeCell ref="J67:J68"/>
    <mergeCell ref="C69:D69"/>
    <mergeCell ref="C70:D70"/>
    <mergeCell ref="C71:D71"/>
    <mergeCell ref="D28:E28"/>
    <mergeCell ref="D29:E29"/>
    <mergeCell ref="C34:J34"/>
    <mergeCell ref="C63:J63"/>
  </mergeCells>
  <phoneticPr fontId="3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ignoredErrors>
    <ignoredError sqref="F25:H25 F28:J28 E3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A1:AH69"/>
  <sheetViews>
    <sheetView zoomScale="85" zoomScaleNormal="85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863" t="s">
        <v>310</v>
      </c>
      <c r="B1" s="863"/>
      <c r="C1" s="863"/>
      <c r="D1" s="863"/>
      <c r="E1" s="863"/>
      <c r="F1" s="863"/>
      <c r="G1" s="863"/>
      <c r="H1" s="863"/>
      <c r="I1" s="863"/>
      <c r="J1" s="863"/>
      <c r="K1" s="863"/>
      <c r="L1" s="863"/>
      <c r="M1" s="863"/>
      <c r="N1" s="863"/>
      <c r="O1" s="863"/>
      <c r="P1" s="863"/>
      <c r="Q1" s="863"/>
      <c r="R1" s="863"/>
      <c r="S1" s="863"/>
      <c r="T1" s="863"/>
      <c r="U1" s="863"/>
      <c r="V1" s="863"/>
      <c r="W1" s="863"/>
      <c r="X1" s="863"/>
      <c r="Y1" s="863"/>
      <c r="Z1" s="863"/>
      <c r="AA1" s="863"/>
      <c r="AB1" s="863"/>
      <c r="AC1" s="863"/>
      <c r="AD1" s="863"/>
      <c r="AE1" s="863"/>
      <c r="AF1" s="863"/>
      <c r="AG1" s="863"/>
      <c r="AH1" s="863"/>
    </row>
    <row r="2" spans="1:34" ht="13.5" customHeight="1">
      <c r="A2" s="863"/>
      <c r="B2" s="863"/>
      <c r="C2" s="863"/>
      <c r="D2" s="863"/>
      <c r="E2" s="863"/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  <c r="Q2" s="863"/>
      <c r="R2" s="863"/>
      <c r="S2" s="863"/>
      <c r="T2" s="863"/>
      <c r="U2" s="863"/>
      <c r="V2" s="863"/>
      <c r="W2" s="863"/>
      <c r="X2" s="863"/>
      <c r="Y2" s="863"/>
      <c r="Z2" s="863"/>
      <c r="AA2" s="863"/>
      <c r="AB2" s="863"/>
      <c r="AC2" s="863"/>
      <c r="AD2" s="863"/>
      <c r="AE2" s="863"/>
      <c r="AF2" s="863"/>
      <c r="AG2" s="863"/>
      <c r="AH2" s="863"/>
    </row>
    <row r="3" spans="1:34" ht="13.5" customHeight="1">
      <c r="A3" s="326"/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</row>
    <row r="4" spans="1:34" ht="13.5" customHeight="1">
      <c r="A4" s="326"/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/>
      <c r="AH4" s="326"/>
    </row>
    <row r="5" spans="1:34" ht="13.5" customHeight="1">
      <c r="A5" s="326"/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65"/>
      <c r="S5" s="365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</row>
    <row r="6" spans="1:34">
      <c r="R6" s="366"/>
      <c r="S6" s="366"/>
    </row>
    <row r="7" spans="1:34" ht="14.25">
      <c r="R7" s="864" t="s">
        <v>337</v>
      </c>
      <c r="S7" s="864"/>
      <c r="T7" s="327"/>
    </row>
    <row r="8" spans="1:34" ht="10.5" customHeight="1">
      <c r="R8" s="864"/>
      <c r="S8" s="864"/>
      <c r="T8" s="327"/>
      <c r="U8" s="327"/>
      <c r="V8" s="327"/>
    </row>
    <row r="9" spans="1:34" ht="6.75" customHeight="1">
      <c r="R9" s="864"/>
      <c r="S9" s="864"/>
      <c r="T9" s="327"/>
      <c r="U9" s="327"/>
      <c r="V9" s="327"/>
    </row>
    <row r="10" spans="1:34" ht="16.5" customHeight="1">
      <c r="R10" s="865">
        <f>計算シート１!D45</f>
        <v>0</v>
      </c>
      <c r="S10" s="865"/>
      <c r="T10" s="327"/>
      <c r="U10" s="327"/>
      <c r="V10" s="327"/>
    </row>
    <row r="11" spans="1:34" ht="13.5" customHeight="1">
      <c r="G11" s="861" t="s">
        <v>311</v>
      </c>
      <c r="R11" s="367"/>
      <c r="S11" s="368"/>
      <c r="T11" s="56"/>
      <c r="U11" s="56"/>
      <c r="V11" s="56"/>
      <c r="AA11" s="857" t="s">
        <v>312</v>
      </c>
      <c r="AB11" s="858"/>
    </row>
    <row r="12" spans="1:34" ht="13.5" customHeight="1">
      <c r="G12" s="862"/>
      <c r="AA12" s="866"/>
      <c r="AB12" s="867"/>
    </row>
    <row r="13" spans="1:34" ht="13.5" customHeight="1" thickBot="1">
      <c r="G13" s="327"/>
      <c r="AA13" s="327"/>
      <c r="AB13" s="327"/>
    </row>
    <row r="14" spans="1:34" ht="13.5" customHeight="1">
      <c r="N14" s="853" t="s">
        <v>313</v>
      </c>
      <c r="O14" s="854"/>
      <c r="T14" s="327"/>
      <c r="V14" s="56"/>
    </row>
    <row r="15" spans="1:34" ht="13.5" customHeight="1">
      <c r="G15" s="857" t="s">
        <v>283</v>
      </c>
      <c r="H15" s="858"/>
      <c r="I15" s="273"/>
      <c r="J15" s="273"/>
      <c r="N15" s="855"/>
      <c r="O15" s="856"/>
      <c r="R15" s="861" t="s">
        <v>43</v>
      </c>
      <c r="T15" s="327"/>
      <c r="U15" s="327"/>
      <c r="AA15" s="857" t="s">
        <v>314</v>
      </c>
      <c r="AB15" s="858"/>
      <c r="AC15" s="56"/>
    </row>
    <row r="16" spans="1:34" ht="13.5" customHeight="1">
      <c r="D16" s="857" t="s">
        <v>315</v>
      </c>
      <c r="E16" s="858"/>
      <c r="G16" s="859"/>
      <c r="H16" s="860"/>
      <c r="I16" s="273"/>
      <c r="J16" s="273"/>
      <c r="N16" s="855"/>
      <c r="O16" s="856"/>
      <c r="R16" s="862"/>
      <c r="AA16" s="859"/>
      <c r="AB16" s="860"/>
      <c r="AC16" s="56"/>
      <c r="AD16" s="843" t="s">
        <v>282</v>
      </c>
      <c r="AE16" s="844"/>
    </row>
    <row r="17" spans="4:31" ht="13.5" customHeight="1">
      <c r="D17" s="859"/>
      <c r="E17" s="860"/>
      <c r="G17" s="859"/>
      <c r="H17" s="860"/>
      <c r="I17" s="273"/>
      <c r="J17" s="273"/>
      <c r="N17" s="855"/>
      <c r="O17" s="856"/>
      <c r="AA17" s="859"/>
      <c r="AB17" s="860"/>
      <c r="AC17" s="56"/>
      <c r="AD17" s="845"/>
      <c r="AE17" s="846"/>
    </row>
    <row r="18" spans="4:31" ht="18" thickBot="1">
      <c r="D18" s="847">
        <f>計算シート２!AB47</f>
        <v>0</v>
      </c>
      <c r="E18" s="848"/>
      <c r="G18" s="847">
        <f>計算シート２!X47</f>
        <v>0</v>
      </c>
      <c r="H18" s="848"/>
      <c r="I18" s="56"/>
      <c r="N18" s="849">
        <f>計算シート２!D47</f>
        <v>0</v>
      </c>
      <c r="O18" s="850"/>
      <c r="AA18" s="851">
        <f>計算シート２!E47</f>
        <v>0</v>
      </c>
      <c r="AB18" s="852"/>
      <c r="AC18" s="56"/>
      <c r="AD18" s="851">
        <f>計算シート２!F47</f>
        <v>0</v>
      </c>
      <c r="AE18" s="852"/>
    </row>
    <row r="19" spans="4:31" ht="14.25">
      <c r="J19" s="861" t="s">
        <v>316</v>
      </c>
      <c r="R19" s="861" t="s">
        <v>317</v>
      </c>
      <c r="T19" s="327"/>
      <c r="U19" s="327"/>
      <c r="V19" s="56"/>
      <c r="X19" s="857" t="s">
        <v>291</v>
      </c>
      <c r="Y19" s="858"/>
    </row>
    <row r="20" spans="4:31" ht="13.5" customHeight="1">
      <c r="J20" s="862"/>
      <c r="R20" s="862"/>
      <c r="T20" s="327"/>
      <c r="U20" s="327"/>
      <c r="X20" s="866"/>
      <c r="Y20" s="867"/>
      <c r="Z20" s="327"/>
    </row>
    <row r="21" spans="4:31" ht="13.5" customHeight="1">
      <c r="J21" s="327"/>
      <c r="R21" s="327"/>
      <c r="T21" s="327"/>
      <c r="U21" s="327"/>
      <c r="X21" s="327"/>
      <c r="Y21" s="327"/>
      <c r="Z21" s="327"/>
    </row>
    <row r="23" spans="4:31" ht="14.25">
      <c r="R23" s="857" t="s">
        <v>318</v>
      </c>
      <c r="S23" s="858"/>
      <c r="T23" s="327"/>
      <c r="U23" s="327"/>
      <c r="V23" s="327"/>
      <c r="AD23" s="169"/>
      <c r="AE23" s="169"/>
    </row>
    <row r="24" spans="4:31" ht="13.5" customHeight="1">
      <c r="R24" s="859"/>
      <c r="S24" s="860"/>
      <c r="T24" s="327"/>
      <c r="U24" s="327"/>
      <c r="V24" s="327"/>
    </row>
    <row r="25" spans="4:31" ht="13.5" customHeight="1">
      <c r="R25" s="868">
        <f>計算シート２!G47</f>
        <v>0</v>
      </c>
      <c r="S25" s="869"/>
      <c r="T25" s="328"/>
      <c r="U25" s="328"/>
      <c r="V25" s="328"/>
    </row>
    <row r="26" spans="4:31">
      <c r="U26" s="861" t="s">
        <v>43</v>
      </c>
      <c r="V26" s="273"/>
    </row>
    <row r="27" spans="4:31">
      <c r="U27" s="862"/>
      <c r="V27" s="273"/>
    </row>
    <row r="28" spans="4:31" ht="14.25">
      <c r="F28" s="169"/>
      <c r="R28" s="870" t="s">
        <v>319</v>
      </c>
      <c r="S28" s="858"/>
      <c r="T28" s="327"/>
      <c r="U28" s="327"/>
      <c r="V28" s="327"/>
    </row>
    <row r="29" spans="4:31" ht="14.25">
      <c r="F29" s="169"/>
      <c r="G29" s="861" t="s">
        <v>311</v>
      </c>
      <c r="R29" s="859"/>
      <c r="S29" s="860"/>
      <c r="T29" s="327"/>
      <c r="U29" s="327"/>
      <c r="V29" s="327"/>
      <c r="AA29" s="857" t="s">
        <v>312</v>
      </c>
      <c r="AB29" s="858"/>
    </row>
    <row r="30" spans="4:31" ht="17.25">
      <c r="G30" s="862"/>
      <c r="R30" s="868">
        <f>計算シート２!H47</f>
        <v>0</v>
      </c>
      <c r="S30" s="869"/>
      <c r="T30" s="328"/>
      <c r="U30" s="328"/>
      <c r="V30" s="328"/>
      <c r="AA30" s="866"/>
      <c r="AB30" s="867"/>
    </row>
    <row r="32" spans="4:31" ht="14.25" thickBot="1"/>
    <row r="33" spans="1:34" ht="13.5" customHeight="1">
      <c r="G33" s="857" t="s">
        <v>283</v>
      </c>
      <c r="H33" s="858"/>
      <c r="I33" s="273"/>
      <c r="J33" s="273"/>
      <c r="N33" s="853" t="s">
        <v>320</v>
      </c>
      <c r="O33" s="854"/>
      <c r="S33" s="857" t="s">
        <v>321</v>
      </c>
      <c r="T33" s="871"/>
      <c r="U33" s="858"/>
      <c r="AA33" s="857" t="s">
        <v>314</v>
      </c>
      <c r="AB33" s="858"/>
      <c r="AC33" s="56"/>
    </row>
    <row r="34" spans="1:34" ht="14.25" customHeight="1">
      <c r="D34" s="857" t="s">
        <v>315</v>
      </c>
      <c r="E34" s="858"/>
      <c r="G34" s="859"/>
      <c r="H34" s="860"/>
      <c r="I34" s="273"/>
      <c r="J34" s="273"/>
      <c r="N34" s="855"/>
      <c r="O34" s="856"/>
      <c r="S34" s="866"/>
      <c r="T34" s="872"/>
      <c r="U34" s="867"/>
      <c r="AA34" s="859"/>
      <c r="AB34" s="860"/>
      <c r="AC34" s="56"/>
      <c r="AD34" s="843" t="s">
        <v>282</v>
      </c>
      <c r="AE34" s="844"/>
    </row>
    <row r="35" spans="1:34" ht="13.5" customHeight="1">
      <c r="D35" s="859"/>
      <c r="E35" s="860"/>
      <c r="G35" s="859"/>
      <c r="H35" s="860"/>
      <c r="I35" s="273"/>
      <c r="J35" s="273"/>
      <c r="N35" s="855"/>
      <c r="O35" s="856"/>
      <c r="AA35" s="859"/>
      <c r="AB35" s="860"/>
      <c r="AC35" s="56"/>
      <c r="AD35" s="845"/>
      <c r="AE35" s="846"/>
    </row>
    <row r="36" spans="1:34" ht="18" thickBot="1">
      <c r="D36" s="847">
        <f>計算シート２!AC47</f>
        <v>0</v>
      </c>
      <c r="E36" s="848"/>
      <c r="G36" s="847">
        <f>計算シート２!Y47</f>
        <v>0</v>
      </c>
      <c r="H36" s="848"/>
      <c r="I36" s="56"/>
      <c r="N36" s="849">
        <f>計算シート２!I47</f>
        <v>0</v>
      </c>
      <c r="O36" s="850"/>
      <c r="AA36" s="851">
        <f>計算シート２!J47</f>
        <v>0</v>
      </c>
      <c r="AB36" s="852"/>
      <c r="AC36" s="56"/>
      <c r="AD36" s="851">
        <f>計算シート２!K47</f>
        <v>0</v>
      </c>
      <c r="AE36" s="852"/>
    </row>
    <row r="37" spans="1:34" ht="17.25">
      <c r="D37" s="56"/>
      <c r="E37" s="56"/>
      <c r="G37" s="56"/>
      <c r="H37" s="56"/>
      <c r="J37" s="861" t="s">
        <v>316</v>
      </c>
      <c r="N37" s="328"/>
      <c r="O37" s="328"/>
      <c r="X37" s="857" t="s">
        <v>291</v>
      </c>
      <c r="Y37" s="858"/>
      <c r="Z37" s="56"/>
      <c r="AA37" s="56"/>
      <c r="AB37" s="56"/>
      <c r="AC37" s="56"/>
    </row>
    <row r="38" spans="1:34" ht="17.25">
      <c r="D38" s="56"/>
      <c r="E38" s="56"/>
      <c r="G38" s="56"/>
      <c r="H38" s="56"/>
      <c r="J38" s="862"/>
      <c r="N38" s="328"/>
      <c r="O38" s="328"/>
      <c r="W38" s="327"/>
      <c r="X38" s="866"/>
      <c r="Y38" s="867"/>
      <c r="Z38" s="56"/>
      <c r="AA38" s="56"/>
      <c r="AB38" s="56"/>
      <c r="AC38" s="56"/>
    </row>
    <row r="39" spans="1:34" ht="9" customHeight="1">
      <c r="D39" s="56"/>
      <c r="E39" s="56"/>
      <c r="G39" s="56"/>
      <c r="H39" s="56"/>
      <c r="I39" s="56"/>
      <c r="J39" s="56"/>
      <c r="N39" s="328"/>
      <c r="O39" s="328"/>
      <c r="AA39" s="56"/>
      <c r="AB39" s="56"/>
      <c r="AC39" s="56"/>
      <c r="AD39" s="56"/>
      <c r="AE39" s="56"/>
      <c r="AH39" s="2"/>
    </row>
    <row r="40" spans="1:34">
      <c r="A40" s="329"/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329"/>
      <c r="Y40" s="329"/>
      <c r="Z40" s="329"/>
      <c r="AA40" s="329"/>
      <c r="AB40" s="329"/>
      <c r="AC40" s="329"/>
      <c r="AD40" s="329"/>
      <c r="AE40" s="329"/>
      <c r="AF40" s="329"/>
      <c r="AG40" s="329"/>
      <c r="AH40" s="329"/>
    </row>
    <row r="41" spans="1:34" ht="14.25">
      <c r="R41" s="870" t="s">
        <v>322</v>
      </c>
      <c r="S41" s="858"/>
      <c r="T41" s="327"/>
      <c r="U41" s="327"/>
      <c r="V41" s="327"/>
    </row>
    <row r="42" spans="1:34" ht="14.25">
      <c r="R42" s="859"/>
      <c r="S42" s="860"/>
      <c r="T42" s="327"/>
      <c r="U42" s="327"/>
      <c r="V42" s="327"/>
    </row>
    <row r="43" spans="1:34" ht="17.25">
      <c r="R43" s="868">
        <f>計算シート２!Q47</f>
        <v>0</v>
      </c>
      <c r="S43" s="869"/>
      <c r="T43" s="328"/>
      <c r="U43" s="328"/>
      <c r="V43" s="328"/>
    </row>
    <row r="44" spans="1:34">
      <c r="U44" s="861" t="s">
        <v>43</v>
      </c>
      <c r="V44" s="273"/>
      <c r="X44" s="857" t="s">
        <v>127</v>
      </c>
      <c r="Y44" s="858"/>
    </row>
    <row r="45" spans="1:34">
      <c r="U45" s="862"/>
      <c r="V45" s="273"/>
      <c r="X45" s="866"/>
      <c r="Y45" s="867"/>
    </row>
    <row r="46" spans="1:34" ht="13.5" customHeight="1">
      <c r="F46" s="169"/>
      <c r="R46" s="870" t="s">
        <v>323</v>
      </c>
      <c r="S46" s="858"/>
      <c r="T46" s="327"/>
      <c r="U46" s="327"/>
      <c r="V46" s="327"/>
      <c r="AB46" s="169"/>
    </row>
    <row r="47" spans="1:34" ht="13.5" customHeight="1">
      <c r="F47" s="169"/>
      <c r="G47" s="861" t="s">
        <v>311</v>
      </c>
      <c r="R47" s="859"/>
      <c r="S47" s="860"/>
      <c r="T47" s="327"/>
      <c r="U47" s="327"/>
      <c r="V47" s="327"/>
      <c r="AA47" s="857" t="s">
        <v>312</v>
      </c>
      <c r="AB47" s="858"/>
    </row>
    <row r="48" spans="1:34" ht="17.25">
      <c r="G48" s="862"/>
      <c r="R48" s="868">
        <f>計算シート２!S47</f>
        <v>0</v>
      </c>
      <c r="S48" s="869"/>
      <c r="T48" s="328"/>
      <c r="U48" s="328"/>
      <c r="V48" s="328"/>
      <c r="AA48" s="866"/>
      <c r="AB48" s="867"/>
    </row>
    <row r="50" spans="1:34" ht="14.25" thickBot="1">
      <c r="W50" s="273"/>
      <c r="X50" s="273"/>
      <c r="Y50" s="273"/>
      <c r="Z50" s="273"/>
      <c r="AA50" s="273"/>
    </row>
    <row r="51" spans="1:34" ht="14.25" customHeight="1">
      <c r="G51" s="857" t="s">
        <v>283</v>
      </c>
      <c r="H51" s="858"/>
      <c r="I51" s="273"/>
      <c r="J51" s="273"/>
      <c r="N51" s="853" t="s">
        <v>299</v>
      </c>
      <c r="O51" s="854"/>
      <c r="S51" s="857" t="s">
        <v>321</v>
      </c>
      <c r="T51" s="871"/>
      <c r="U51" s="858"/>
      <c r="AA51" s="857" t="s">
        <v>314</v>
      </c>
      <c r="AB51" s="858"/>
      <c r="AC51" s="56"/>
    </row>
    <row r="52" spans="1:34" ht="14.25" customHeight="1">
      <c r="D52" s="857" t="s">
        <v>315</v>
      </c>
      <c r="E52" s="858"/>
      <c r="G52" s="859"/>
      <c r="H52" s="860"/>
      <c r="I52" s="273"/>
      <c r="J52" s="273"/>
      <c r="N52" s="855"/>
      <c r="O52" s="856"/>
      <c r="S52" s="866"/>
      <c r="T52" s="872"/>
      <c r="U52" s="867"/>
      <c r="AA52" s="859"/>
      <c r="AB52" s="860"/>
      <c r="AC52" s="56"/>
      <c r="AD52" s="843" t="s">
        <v>282</v>
      </c>
      <c r="AE52" s="844"/>
    </row>
    <row r="53" spans="1:34" ht="13.5" customHeight="1">
      <c r="D53" s="859"/>
      <c r="E53" s="860"/>
      <c r="G53" s="859"/>
      <c r="H53" s="860"/>
      <c r="I53" s="273"/>
      <c r="J53" s="273"/>
      <c r="N53" s="855"/>
      <c r="O53" s="856"/>
      <c r="AA53" s="859"/>
      <c r="AB53" s="860"/>
      <c r="AC53" s="56"/>
      <c r="AD53" s="845"/>
      <c r="AE53" s="846"/>
    </row>
    <row r="54" spans="1:34" ht="18" thickBot="1">
      <c r="D54" s="847">
        <f>計算シート２!AE47</f>
        <v>0</v>
      </c>
      <c r="E54" s="848"/>
      <c r="G54" s="847">
        <f>計算シート２!AA47</f>
        <v>0</v>
      </c>
      <c r="H54" s="848"/>
      <c r="I54" s="56"/>
      <c r="N54" s="849">
        <f>計算シート２!T47</f>
        <v>0</v>
      </c>
      <c r="O54" s="850"/>
      <c r="AA54" s="851">
        <f>計算シート２!U47</f>
        <v>0</v>
      </c>
      <c r="AB54" s="852"/>
      <c r="AC54" s="56"/>
      <c r="AD54" s="851">
        <f>計算シート２!V47</f>
        <v>0</v>
      </c>
      <c r="AE54" s="852"/>
    </row>
    <row r="55" spans="1:34" ht="14.25" customHeight="1">
      <c r="J55" s="861" t="s">
        <v>316</v>
      </c>
      <c r="X55" s="857" t="s">
        <v>291</v>
      </c>
      <c r="Y55" s="858"/>
    </row>
    <row r="56" spans="1:34" ht="14.25">
      <c r="J56" s="862"/>
      <c r="W56" s="327"/>
      <c r="X56" s="866"/>
      <c r="Y56" s="867"/>
    </row>
    <row r="57" spans="1:34" ht="14.25">
      <c r="J57" s="327"/>
      <c r="W57" s="327"/>
      <c r="X57" s="327"/>
      <c r="Y57" s="327"/>
    </row>
    <row r="58" spans="1:34" ht="13.5" customHeight="1"/>
    <row r="59" spans="1:34">
      <c r="AH59" s="2"/>
    </row>
    <row r="60" spans="1:34">
      <c r="A60" s="329"/>
      <c r="B60" s="329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H60" s="329"/>
    </row>
    <row r="61" spans="1:34" ht="14.25" thickBot="1"/>
    <row r="62" spans="1:34" ht="15" customHeight="1" thickBot="1">
      <c r="G62" s="853" t="s">
        <v>283</v>
      </c>
      <c r="H62" s="854"/>
      <c r="I62" s="273"/>
      <c r="J62" s="273"/>
      <c r="N62" s="873" t="s">
        <v>338</v>
      </c>
      <c r="O62" s="854"/>
      <c r="R62" s="873" t="s">
        <v>336</v>
      </c>
      <c r="S62" s="874"/>
      <c r="T62" s="875"/>
      <c r="AA62" s="853" t="s">
        <v>314</v>
      </c>
      <c r="AB62" s="854"/>
      <c r="AC62" s="56"/>
    </row>
    <row r="63" spans="1:34" ht="14.25" customHeight="1" thickTop="1">
      <c r="D63" s="889" t="s">
        <v>315</v>
      </c>
      <c r="E63" s="890"/>
      <c r="G63" s="855"/>
      <c r="H63" s="856"/>
      <c r="I63" s="273"/>
      <c r="J63" s="273"/>
      <c r="N63" s="855"/>
      <c r="O63" s="856"/>
      <c r="R63" s="876"/>
      <c r="S63" s="877"/>
      <c r="T63" s="878"/>
      <c r="AA63" s="855"/>
      <c r="AB63" s="856"/>
      <c r="AC63" s="56"/>
      <c r="AD63" s="879" t="s">
        <v>282</v>
      </c>
      <c r="AE63" s="880"/>
    </row>
    <row r="64" spans="1:34" ht="13.5" customHeight="1">
      <c r="D64" s="891"/>
      <c r="E64" s="892"/>
      <c r="G64" s="855"/>
      <c r="H64" s="856"/>
      <c r="I64" s="273"/>
      <c r="J64" s="273"/>
      <c r="N64" s="855"/>
      <c r="O64" s="856"/>
      <c r="R64" s="876"/>
      <c r="S64" s="877"/>
      <c r="T64" s="878"/>
      <c r="AA64" s="855"/>
      <c r="AB64" s="856"/>
      <c r="AC64" s="56"/>
      <c r="AD64" s="881"/>
      <c r="AE64" s="882"/>
    </row>
    <row r="65" spans="1:34" ht="18" thickBot="1">
      <c r="D65" s="883">
        <f>計算シート２!AK47</f>
        <v>0</v>
      </c>
      <c r="E65" s="884"/>
      <c r="G65" s="885">
        <f>計算シート２!AJ47</f>
        <v>0</v>
      </c>
      <c r="H65" s="886"/>
      <c r="I65" s="56"/>
      <c r="J65" s="56"/>
      <c r="N65" s="849">
        <f>計算シート２!AG47</f>
        <v>0</v>
      </c>
      <c r="O65" s="850"/>
      <c r="R65" s="893" t="e">
        <f>N65/R10</f>
        <v>#DIV/0!</v>
      </c>
      <c r="S65" s="894"/>
      <c r="T65" s="895"/>
      <c r="AA65" s="849">
        <f>計算シート２!AH47</f>
        <v>0</v>
      </c>
      <c r="AB65" s="850"/>
      <c r="AC65" s="56"/>
      <c r="AD65" s="887">
        <f>計算シート２!AI47</f>
        <v>0</v>
      </c>
      <c r="AE65" s="888"/>
    </row>
    <row r="66" spans="1:34" ht="14.25" thickTop="1"/>
    <row r="69" spans="1:34">
      <c r="A69" s="330"/>
      <c r="B69" s="330"/>
      <c r="C69" s="330"/>
      <c r="D69" s="330"/>
      <c r="E69" s="330"/>
      <c r="F69" s="330"/>
      <c r="G69" s="330"/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H69" s="330"/>
    </row>
  </sheetData>
  <mergeCells count="72">
    <mergeCell ref="AD63:AE64"/>
    <mergeCell ref="D65:E65"/>
    <mergeCell ref="G65:H65"/>
    <mergeCell ref="N65:O65"/>
    <mergeCell ref="AA65:AB65"/>
    <mergeCell ref="AD65:AE65"/>
    <mergeCell ref="D63:E64"/>
    <mergeCell ref="R65:T65"/>
    <mergeCell ref="J55:J56"/>
    <mergeCell ref="X55:Y56"/>
    <mergeCell ref="G62:H64"/>
    <mergeCell ref="N62:O64"/>
    <mergeCell ref="AA62:AB64"/>
    <mergeCell ref="R62:T64"/>
    <mergeCell ref="D52:E53"/>
    <mergeCell ref="AD52:AE53"/>
    <mergeCell ref="D54:E54"/>
    <mergeCell ref="G54:H54"/>
    <mergeCell ref="N54:O54"/>
    <mergeCell ref="AA54:AB54"/>
    <mergeCell ref="AD54:AE54"/>
    <mergeCell ref="R46:S47"/>
    <mergeCell ref="G47:G48"/>
    <mergeCell ref="AA47:AB48"/>
    <mergeCell ref="R48:S48"/>
    <mergeCell ref="G51:H53"/>
    <mergeCell ref="N51:O53"/>
    <mergeCell ref="S51:U52"/>
    <mergeCell ref="AA51:AB53"/>
    <mergeCell ref="J37:J38"/>
    <mergeCell ref="X37:Y38"/>
    <mergeCell ref="R41:S42"/>
    <mergeCell ref="R43:S43"/>
    <mergeCell ref="U44:U45"/>
    <mergeCell ref="X44:Y45"/>
    <mergeCell ref="AD34:AE35"/>
    <mergeCell ref="D36:E36"/>
    <mergeCell ref="G36:H36"/>
    <mergeCell ref="N36:O36"/>
    <mergeCell ref="AA36:AB36"/>
    <mergeCell ref="AD36:AE36"/>
    <mergeCell ref="G33:H35"/>
    <mergeCell ref="N33:O35"/>
    <mergeCell ref="S33:U34"/>
    <mergeCell ref="AA33:AB35"/>
    <mergeCell ref="D34:E35"/>
    <mergeCell ref="R28:S29"/>
    <mergeCell ref="G29:G30"/>
    <mergeCell ref="AA29:AB30"/>
    <mergeCell ref="R30:S30"/>
    <mergeCell ref="U26:U27"/>
    <mergeCell ref="R25:S25"/>
    <mergeCell ref="J19:J20"/>
    <mergeCell ref="R19:R20"/>
    <mergeCell ref="X19:Y20"/>
    <mergeCell ref="R23:S24"/>
    <mergeCell ref="A1:AH2"/>
    <mergeCell ref="R7:S9"/>
    <mergeCell ref="R10:S10"/>
    <mergeCell ref="G11:G12"/>
    <mergeCell ref="AA11:AB12"/>
    <mergeCell ref="AD16:AE17"/>
    <mergeCell ref="D18:E18"/>
    <mergeCell ref="G18:H18"/>
    <mergeCell ref="N18:O18"/>
    <mergeCell ref="AA18:AB18"/>
    <mergeCell ref="AD18:AE18"/>
    <mergeCell ref="N14:O17"/>
    <mergeCell ref="G15:H17"/>
    <mergeCell ref="R15:R16"/>
    <mergeCell ref="AA15:AB17"/>
    <mergeCell ref="D16:E17"/>
  </mergeCells>
  <phoneticPr fontId="3"/>
  <pageMargins left="0.7" right="0.7" top="0.75" bottom="0.75" header="0.3" footer="0.3"/>
  <pageSetup paperSize="9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B1:AE312"/>
  <sheetViews>
    <sheetView workbookViewId="0">
      <selection activeCell="C5" sqref="C5"/>
    </sheetView>
  </sheetViews>
  <sheetFormatPr defaultColWidth="18.625" defaultRowHeight="15" customHeight="1"/>
  <cols>
    <col min="1" max="1" width="2.625" style="101" customWidth="1"/>
    <col min="2" max="2" width="4.625" style="101" customWidth="1"/>
    <col min="3" max="12" width="12.625" style="101" customWidth="1"/>
    <col min="13" max="13" width="9.375" style="101" customWidth="1"/>
    <col min="14" max="14" width="10.5" style="101" customWidth="1"/>
    <col min="15" max="15" width="12.125" style="101" customWidth="1"/>
    <col min="16" max="16" width="12.625" style="101" customWidth="1"/>
    <col min="17" max="17" width="10" style="101" bestFit="1" customWidth="1"/>
    <col min="18" max="18" width="16.125" style="101" customWidth="1"/>
    <col min="19" max="19" width="2.625" style="101" customWidth="1"/>
    <col min="20" max="20" width="18.5" style="101" bestFit="1" customWidth="1"/>
    <col min="21" max="21" width="9.75" style="101" bestFit="1" customWidth="1"/>
    <col min="22" max="22" width="10.5" style="101" customWidth="1"/>
    <col min="23" max="23" width="9.75" style="101" customWidth="1"/>
    <col min="24" max="24" width="10.625" style="101" customWidth="1"/>
    <col min="25" max="25" width="4.75" style="101" customWidth="1"/>
    <col min="26" max="26" width="24.25" style="101" customWidth="1"/>
    <col min="27" max="27" width="15.375" style="101" customWidth="1"/>
    <col min="28" max="16384" width="18.625" style="101"/>
  </cols>
  <sheetData>
    <row r="1" spans="2:27" ht="22.5" customHeight="1">
      <c r="B1" s="102" t="s">
        <v>72</v>
      </c>
    </row>
    <row r="2" spans="2:27" ht="15" customHeight="1">
      <c r="C2" s="97" t="s">
        <v>136</v>
      </c>
      <c r="D2" s="97"/>
      <c r="G2" s="97" t="s">
        <v>136</v>
      </c>
      <c r="H2" s="97"/>
      <c r="L2" s="97" t="s">
        <v>136</v>
      </c>
      <c r="O2" s="97" t="s">
        <v>136</v>
      </c>
      <c r="P2" s="97" t="s">
        <v>138</v>
      </c>
      <c r="Q2" s="97" t="s">
        <v>135</v>
      </c>
      <c r="V2" s="170"/>
      <c r="W2" s="97" t="s">
        <v>144</v>
      </c>
      <c r="AA2" s="98" t="s">
        <v>144</v>
      </c>
    </row>
    <row r="3" spans="2:27" ht="15" customHeight="1">
      <c r="C3" s="896" t="s">
        <v>258</v>
      </c>
      <c r="D3" s="99"/>
      <c r="F3" s="905" t="s">
        <v>219</v>
      </c>
      <c r="G3" s="905"/>
      <c r="H3" s="99"/>
      <c r="J3" s="905"/>
      <c r="K3" s="905" t="s">
        <v>219</v>
      </c>
      <c r="L3" s="905"/>
      <c r="N3" s="908"/>
      <c r="O3" s="898" t="s">
        <v>229</v>
      </c>
      <c r="P3" s="912"/>
      <c r="Q3" s="899"/>
      <c r="S3" s="908" t="s">
        <v>375</v>
      </c>
      <c r="T3" s="909"/>
      <c r="U3" s="900" t="s">
        <v>255</v>
      </c>
      <c r="V3" s="900" t="s">
        <v>256</v>
      </c>
      <c r="W3" s="900" t="s">
        <v>103</v>
      </c>
      <c r="Y3" s="908" t="s">
        <v>64</v>
      </c>
      <c r="Z3" s="909"/>
      <c r="AA3" s="900" t="s">
        <v>58</v>
      </c>
    </row>
    <row r="4" spans="2:27" ht="30" customHeight="1">
      <c r="C4" s="897"/>
      <c r="D4" s="99"/>
      <c r="E4" s="99"/>
      <c r="F4" s="104" t="s">
        <v>213</v>
      </c>
      <c r="G4" s="104" t="s">
        <v>218</v>
      </c>
      <c r="H4" s="99"/>
      <c r="J4" s="905"/>
      <c r="K4" s="104" t="s">
        <v>213</v>
      </c>
      <c r="L4" s="104" t="s">
        <v>218</v>
      </c>
      <c r="N4" s="910"/>
      <c r="O4" s="104" t="s">
        <v>73</v>
      </c>
      <c r="P4" s="172" t="s">
        <v>225</v>
      </c>
      <c r="Q4" s="104" t="s">
        <v>83</v>
      </c>
      <c r="S4" s="910"/>
      <c r="T4" s="911"/>
      <c r="U4" s="897"/>
      <c r="V4" s="897"/>
      <c r="W4" s="897"/>
      <c r="Y4" s="910"/>
      <c r="Z4" s="911"/>
      <c r="AA4" s="897"/>
    </row>
    <row r="5" spans="2:27" ht="15" customHeight="1">
      <c r="C5" s="105">
        <f>与件データ作成シート!E15</f>
        <v>0</v>
      </c>
      <c r="D5" s="181"/>
      <c r="E5" s="99"/>
      <c r="F5" s="106">
        <f>IF(与件データ作成シート!$A$7=1,与件データ作成シート!E15,与件データ計算シート!$C$5*按分データ等!F7)</f>
        <v>0</v>
      </c>
      <c r="G5" s="106">
        <f>IF(与件データ作成シート!$A$7=1,与件データ作成シート!F15,与件データ計算シート!$C$5*按分データ等!G7)</f>
        <v>0</v>
      </c>
      <c r="H5" s="181"/>
      <c r="J5" s="110" t="s">
        <v>74</v>
      </c>
      <c r="K5" s="154">
        <f>F$5*按分データ等!D5/按分データ等!D$7</f>
        <v>0</v>
      </c>
      <c r="L5" s="154">
        <f>G$5*按分データ等!E5/按分データ等!E$7</f>
        <v>0</v>
      </c>
      <c r="N5" s="109" t="s">
        <v>74</v>
      </c>
      <c r="O5" s="129">
        <f>K5</f>
        <v>0</v>
      </c>
      <c r="P5" s="129">
        <f>按分データ等!D32</f>
        <v>5787</v>
      </c>
      <c r="Q5" s="127">
        <f>O5*P5/1000000</f>
        <v>0</v>
      </c>
      <c r="S5" s="370" t="s">
        <v>366</v>
      </c>
      <c r="T5" s="371"/>
      <c r="U5" s="113"/>
      <c r="V5" s="113"/>
      <c r="W5" s="113"/>
      <c r="Y5" s="449" t="s">
        <v>44</v>
      </c>
      <c r="Z5" s="450" t="s">
        <v>339</v>
      </c>
      <c r="AA5" s="451">
        <f t="shared" ref="AA5:AA43" si="0">SUMIF($S$6:$S$50,Z5,$W$6:$W$50)+SUMIF($T$6:$T$50,Z5,$W$6:$W$50)</f>
        <v>0</v>
      </c>
    </row>
    <row r="6" spans="2:27" ht="15" customHeight="1">
      <c r="F6" s="100" t="s">
        <v>246</v>
      </c>
      <c r="J6" s="108" t="s">
        <v>202</v>
      </c>
      <c r="K6" s="154">
        <f>F$5*按分データ等!D6/按分データ等!D$7</f>
        <v>0</v>
      </c>
      <c r="L6" s="154">
        <f>G$5*按分データ等!E6/按分データ等!E$7</f>
        <v>0</v>
      </c>
      <c r="N6" s="108" t="s">
        <v>202</v>
      </c>
      <c r="O6" s="130">
        <f>K6</f>
        <v>0</v>
      </c>
      <c r="P6" s="130">
        <f>按分データ等!E32</f>
        <v>36509</v>
      </c>
      <c r="Q6" s="128">
        <f>O6*P6/1000000</f>
        <v>0</v>
      </c>
      <c r="S6" s="372"/>
      <c r="T6" s="373" t="s">
        <v>142</v>
      </c>
      <c r="U6" s="114">
        <f>$Q$5*按分データ等!P7</f>
        <v>0</v>
      </c>
      <c r="V6" s="114">
        <f>$Q$6*按分データ等!Q7</f>
        <v>0</v>
      </c>
      <c r="W6" s="114">
        <f>SUM(U6:V6)</f>
        <v>0</v>
      </c>
      <c r="Y6" s="452" t="s">
        <v>19</v>
      </c>
      <c r="Z6" s="453" t="s">
        <v>0</v>
      </c>
      <c r="AA6" s="454">
        <f t="shared" si="0"/>
        <v>0</v>
      </c>
    </row>
    <row r="7" spans="2:27" ht="15" customHeight="1">
      <c r="F7" s="100" t="s">
        <v>247</v>
      </c>
      <c r="J7" s="103" t="s">
        <v>103</v>
      </c>
      <c r="K7" s="106">
        <f>SUM(K5:K6)</f>
        <v>0</v>
      </c>
      <c r="L7" s="106">
        <f>SUM(L5:L6)</f>
        <v>0</v>
      </c>
      <c r="N7" s="103" t="s">
        <v>103</v>
      </c>
      <c r="O7" s="106">
        <f>SUM(O5:O6)</f>
        <v>0</v>
      </c>
      <c r="P7" s="176"/>
      <c r="Q7" s="106">
        <f>SUM(Q5:Q6)</f>
        <v>0</v>
      </c>
      <c r="S7" s="372"/>
      <c r="T7" s="373" t="s">
        <v>90</v>
      </c>
      <c r="U7" s="114">
        <f>$Q$5*按分データ等!P8</f>
        <v>0</v>
      </c>
      <c r="V7" s="114">
        <f>$Q$6*按分データ等!Q8</f>
        <v>0</v>
      </c>
      <c r="W7" s="114">
        <f>SUM(U7:V7)</f>
        <v>0</v>
      </c>
      <c r="Y7" s="452" t="s">
        <v>20</v>
      </c>
      <c r="Z7" s="453" t="s">
        <v>87</v>
      </c>
      <c r="AA7" s="454">
        <f t="shared" si="0"/>
        <v>0</v>
      </c>
    </row>
    <row r="8" spans="2:27" ht="15" customHeight="1">
      <c r="F8" s="100" t="s">
        <v>248</v>
      </c>
      <c r="J8" s="100" t="s">
        <v>146</v>
      </c>
      <c r="N8" s="100" t="s">
        <v>242</v>
      </c>
      <c r="S8" s="374"/>
      <c r="T8" s="375" t="s">
        <v>143</v>
      </c>
      <c r="U8" s="114">
        <f>$Q$5*按分データ等!P9</f>
        <v>0</v>
      </c>
      <c r="V8" s="114">
        <f>$Q$6*按分データ等!Q9</f>
        <v>0</v>
      </c>
      <c r="W8" s="114">
        <f>SUM(U8:V8)</f>
        <v>0</v>
      </c>
      <c r="Y8" s="452" t="s">
        <v>21</v>
      </c>
      <c r="Z8" s="453" t="s">
        <v>1</v>
      </c>
      <c r="AA8" s="454">
        <f t="shared" si="0"/>
        <v>0</v>
      </c>
    </row>
    <row r="9" spans="2:27" ht="15" customHeight="1">
      <c r="F9" s="100" t="s">
        <v>401</v>
      </c>
      <c r="J9" s="100" t="s">
        <v>241</v>
      </c>
      <c r="S9" s="370" t="s">
        <v>92</v>
      </c>
      <c r="T9" s="371"/>
      <c r="U9" s="117">
        <f>$Q$5*按分データ等!P10</f>
        <v>0</v>
      </c>
      <c r="V9" s="117">
        <f>$Q$6*按分データ等!Q10</f>
        <v>0</v>
      </c>
      <c r="W9" s="117">
        <f>SUM(U9:V9)</f>
        <v>0</v>
      </c>
      <c r="Y9" s="455" t="s">
        <v>22</v>
      </c>
      <c r="Z9" s="456" t="s">
        <v>2</v>
      </c>
      <c r="AA9" s="457">
        <f t="shared" si="0"/>
        <v>0</v>
      </c>
    </row>
    <row r="10" spans="2:27" ht="15" customHeight="1">
      <c r="S10" s="376" t="s">
        <v>93</v>
      </c>
      <c r="T10" s="377"/>
      <c r="U10" s="117">
        <f>$Q$5*按分データ等!P11</f>
        <v>0</v>
      </c>
      <c r="V10" s="117">
        <f>$Q$6*按分データ等!Q11</f>
        <v>0</v>
      </c>
      <c r="W10" s="117">
        <f>SUM(U10:V10)</f>
        <v>0</v>
      </c>
      <c r="Y10" s="449" t="s">
        <v>23</v>
      </c>
      <c r="Z10" s="450" t="s">
        <v>3</v>
      </c>
      <c r="AA10" s="451">
        <f t="shared" si="0"/>
        <v>0</v>
      </c>
    </row>
    <row r="11" spans="2:27" ht="15" customHeight="1">
      <c r="S11" s="370" t="s">
        <v>367</v>
      </c>
      <c r="T11" s="371"/>
      <c r="U11" s="115"/>
      <c r="V11" s="115"/>
      <c r="W11" s="115"/>
      <c r="Y11" s="452" t="s">
        <v>24</v>
      </c>
      <c r="Z11" s="453" t="s">
        <v>4</v>
      </c>
      <c r="AA11" s="454">
        <f t="shared" si="0"/>
        <v>0</v>
      </c>
    </row>
    <row r="12" spans="2:27" ht="15" customHeight="1">
      <c r="S12" s="372"/>
      <c r="T12" s="373" t="s">
        <v>339</v>
      </c>
      <c r="U12" s="114">
        <f>$Q$5*按分データ等!P13</f>
        <v>0</v>
      </c>
      <c r="V12" s="114">
        <f>$Q$6*按分データ等!Q13</f>
        <v>0</v>
      </c>
      <c r="W12" s="114">
        <f t="shared" ref="W12:W24" si="1">SUM(U12:V12)</f>
        <v>0</v>
      </c>
      <c r="Y12" s="452" t="s">
        <v>25</v>
      </c>
      <c r="Z12" s="453" t="s">
        <v>340</v>
      </c>
      <c r="AA12" s="454">
        <f t="shared" si="0"/>
        <v>0</v>
      </c>
    </row>
    <row r="13" spans="2:27" ht="15" customHeight="1">
      <c r="S13" s="372"/>
      <c r="T13" s="373" t="s">
        <v>87</v>
      </c>
      <c r="U13" s="114">
        <f>$Q$5*按分データ等!P14</f>
        <v>0</v>
      </c>
      <c r="V13" s="114">
        <f>$Q$6*按分データ等!Q14</f>
        <v>0</v>
      </c>
      <c r="W13" s="114">
        <f t="shared" si="1"/>
        <v>0</v>
      </c>
      <c r="Y13" s="452" t="s">
        <v>26</v>
      </c>
      <c r="Z13" s="453" t="s">
        <v>5</v>
      </c>
      <c r="AA13" s="454">
        <f t="shared" si="0"/>
        <v>0</v>
      </c>
    </row>
    <row r="14" spans="2:27" ht="15" customHeight="1">
      <c r="S14" s="372"/>
      <c r="T14" s="373" t="s">
        <v>1</v>
      </c>
      <c r="U14" s="114">
        <f>$Q$5*按分データ等!P15</f>
        <v>0</v>
      </c>
      <c r="V14" s="114">
        <f>$Q$6*按分データ等!Q15</f>
        <v>0</v>
      </c>
      <c r="W14" s="114">
        <f t="shared" si="1"/>
        <v>0</v>
      </c>
      <c r="Y14" s="455" t="s">
        <v>27</v>
      </c>
      <c r="Z14" s="456" t="s">
        <v>6</v>
      </c>
      <c r="AA14" s="457">
        <f t="shared" si="0"/>
        <v>0</v>
      </c>
    </row>
    <row r="15" spans="2:27" ht="15" customHeight="1">
      <c r="S15" s="372"/>
      <c r="T15" s="373" t="s">
        <v>3</v>
      </c>
      <c r="U15" s="114">
        <f>$Q$5*按分データ等!P16</f>
        <v>0</v>
      </c>
      <c r="V15" s="114">
        <f>$Q$6*按分データ等!Q16</f>
        <v>0</v>
      </c>
      <c r="W15" s="114">
        <f t="shared" si="1"/>
        <v>0</v>
      </c>
      <c r="Y15" s="449" t="s">
        <v>28</v>
      </c>
      <c r="Z15" s="450" t="s">
        <v>7</v>
      </c>
      <c r="AA15" s="451">
        <f t="shared" si="0"/>
        <v>0</v>
      </c>
    </row>
    <row r="16" spans="2:27" ht="15" customHeight="1">
      <c r="S16" s="372"/>
      <c r="T16" s="373" t="s">
        <v>5</v>
      </c>
      <c r="U16" s="114">
        <f>$Q$5*按分データ等!P17</f>
        <v>0</v>
      </c>
      <c r="V16" s="114">
        <f>$Q$6*按分データ等!Q17</f>
        <v>0</v>
      </c>
      <c r="W16" s="114">
        <f t="shared" si="1"/>
        <v>0</v>
      </c>
      <c r="Y16" s="452" t="s">
        <v>29</v>
      </c>
      <c r="Z16" s="453" t="s">
        <v>8</v>
      </c>
      <c r="AA16" s="454">
        <f t="shared" si="0"/>
        <v>0</v>
      </c>
    </row>
    <row r="17" spans="14:27" ht="15" customHeight="1">
      <c r="S17" s="372"/>
      <c r="T17" s="373" t="s">
        <v>8</v>
      </c>
      <c r="U17" s="114">
        <f>$Q$5*按分データ等!P18</f>
        <v>0</v>
      </c>
      <c r="V17" s="114">
        <f>$Q$6*按分データ等!Q18</f>
        <v>0</v>
      </c>
      <c r="W17" s="114">
        <f t="shared" si="1"/>
        <v>0</v>
      </c>
      <c r="Y17" s="452" t="s">
        <v>30</v>
      </c>
      <c r="Z17" s="453" t="s">
        <v>341</v>
      </c>
      <c r="AA17" s="454">
        <f t="shared" si="0"/>
        <v>0</v>
      </c>
    </row>
    <row r="18" spans="14:27" ht="15" customHeight="1">
      <c r="S18" s="374"/>
      <c r="T18" s="375" t="s">
        <v>9</v>
      </c>
      <c r="U18" s="114">
        <f>$Q$5*按分データ等!P19</f>
        <v>0</v>
      </c>
      <c r="V18" s="114">
        <f>$Q$6*按分データ等!Q19</f>
        <v>0</v>
      </c>
      <c r="W18" s="114">
        <f t="shared" si="1"/>
        <v>0</v>
      </c>
      <c r="Y18" s="452" t="s">
        <v>31</v>
      </c>
      <c r="Z18" s="453" t="s">
        <v>342</v>
      </c>
      <c r="AA18" s="454">
        <f t="shared" si="0"/>
        <v>0</v>
      </c>
    </row>
    <row r="19" spans="14:27" ht="15" customHeight="1">
      <c r="S19" s="370" t="s">
        <v>368</v>
      </c>
      <c r="T19" s="371"/>
      <c r="U19" s="190"/>
      <c r="V19" s="190"/>
      <c r="W19" s="190"/>
      <c r="Y19" s="455" t="s">
        <v>32</v>
      </c>
      <c r="Z19" s="456" t="s">
        <v>343</v>
      </c>
      <c r="AA19" s="457">
        <f t="shared" si="0"/>
        <v>0</v>
      </c>
    </row>
    <row r="20" spans="14:27" ht="15" customHeight="1">
      <c r="S20" s="372"/>
      <c r="T20" s="373" t="s">
        <v>369</v>
      </c>
      <c r="U20" s="114">
        <f>$Q$5*按分データ等!P21</f>
        <v>0</v>
      </c>
      <c r="V20" s="114">
        <f>$Q$6*按分データ等!Q21</f>
        <v>0</v>
      </c>
      <c r="W20" s="114">
        <f t="shared" si="1"/>
        <v>0</v>
      </c>
      <c r="Y20" s="449" t="s">
        <v>33</v>
      </c>
      <c r="Z20" s="450" t="s">
        <v>88</v>
      </c>
      <c r="AA20" s="451">
        <f t="shared" si="0"/>
        <v>0</v>
      </c>
    </row>
    <row r="21" spans="14:27" ht="15" customHeight="1">
      <c r="S21" s="372"/>
      <c r="T21" s="373" t="s">
        <v>15</v>
      </c>
      <c r="U21" s="114">
        <f>$Q$5*按分データ等!P22</f>
        <v>0</v>
      </c>
      <c r="V21" s="114">
        <f>$Q$6*按分データ等!Q22</f>
        <v>0</v>
      </c>
      <c r="W21" s="114">
        <f t="shared" si="1"/>
        <v>0</v>
      </c>
      <c r="Y21" s="452" t="s">
        <v>34</v>
      </c>
      <c r="Z21" s="453" t="s">
        <v>344</v>
      </c>
      <c r="AA21" s="454">
        <f t="shared" si="0"/>
        <v>0</v>
      </c>
    </row>
    <row r="22" spans="14:27" ht="15" customHeight="1">
      <c r="S22" s="372"/>
      <c r="T22" s="373" t="s">
        <v>16</v>
      </c>
      <c r="U22" s="114">
        <f>$Q$5*按分データ等!P23</f>
        <v>0</v>
      </c>
      <c r="V22" s="114">
        <f>$Q$6*按分データ等!Q23</f>
        <v>0</v>
      </c>
      <c r="W22" s="114">
        <f t="shared" si="1"/>
        <v>0</v>
      </c>
      <c r="Y22" s="452" t="s">
        <v>35</v>
      </c>
      <c r="Z22" s="453" t="s">
        <v>345</v>
      </c>
      <c r="AA22" s="454">
        <f t="shared" si="0"/>
        <v>0</v>
      </c>
    </row>
    <row r="23" spans="14:27" ht="15" customHeight="1">
      <c r="S23" s="374"/>
      <c r="T23" s="375" t="s">
        <v>382</v>
      </c>
      <c r="U23" s="114">
        <f>$Q$5*按分データ等!P24</f>
        <v>0</v>
      </c>
      <c r="V23" s="114">
        <f>$Q$6*按分データ等!Q24</f>
        <v>0</v>
      </c>
      <c r="W23" s="114">
        <f t="shared" si="1"/>
        <v>0</v>
      </c>
      <c r="Y23" s="452" t="s">
        <v>36</v>
      </c>
      <c r="Z23" s="453" t="s">
        <v>53</v>
      </c>
      <c r="AA23" s="454">
        <f t="shared" si="0"/>
        <v>0</v>
      </c>
    </row>
    <row r="24" spans="14:27" ht="15" customHeight="1">
      <c r="S24" s="95" t="s">
        <v>103</v>
      </c>
      <c r="T24" s="708"/>
      <c r="U24" s="112">
        <f>SUM(U5:U23)</f>
        <v>0</v>
      </c>
      <c r="V24" s="112">
        <f t="shared" ref="V24" si="2">SUM(V5:V23)</f>
        <v>0</v>
      </c>
      <c r="W24" s="112">
        <f t="shared" si="1"/>
        <v>0</v>
      </c>
      <c r="Y24" s="455" t="s">
        <v>94</v>
      </c>
      <c r="Z24" s="456" t="s">
        <v>9</v>
      </c>
      <c r="AA24" s="457">
        <f t="shared" si="0"/>
        <v>0</v>
      </c>
    </row>
    <row r="25" spans="14:27" ht="15" customHeight="1">
      <c r="S25" s="100" t="s">
        <v>243</v>
      </c>
      <c r="T25" s="378"/>
      <c r="U25" s="180"/>
      <c r="V25" s="180"/>
      <c r="W25" s="180"/>
      <c r="Y25" s="449" t="s">
        <v>104</v>
      </c>
      <c r="Z25" s="450" t="s">
        <v>10</v>
      </c>
      <c r="AA25" s="451">
        <f t="shared" si="0"/>
        <v>0</v>
      </c>
    </row>
    <row r="26" spans="14:27" ht="15" customHeight="1">
      <c r="S26" s="373"/>
      <c r="T26" s="378"/>
      <c r="U26" s="175"/>
      <c r="V26" s="175"/>
      <c r="W26" s="175"/>
      <c r="Y26" s="452" t="s">
        <v>105</v>
      </c>
      <c r="Z26" s="453" t="s">
        <v>11</v>
      </c>
      <c r="AA26" s="454">
        <f t="shared" si="0"/>
        <v>0</v>
      </c>
    </row>
    <row r="27" spans="14:27" ht="15" customHeight="1">
      <c r="O27" s="97" t="s">
        <v>136</v>
      </c>
      <c r="P27" s="97" t="s">
        <v>138</v>
      </c>
      <c r="Q27" s="97" t="s">
        <v>135</v>
      </c>
      <c r="W27" s="97" t="s">
        <v>144</v>
      </c>
      <c r="Y27" s="452" t="s">
        <v>106</v>
      </c>
      <c r="Z27" s="453" t="s">
        <v>346</v>
      </c>
      <c r="AA27" s="454">
        <f t="shared" si="0"/>
        <v>0</v>
      </c>
    </row>
    <row r="28" spans="14:27" ht="15" customHeight="1">
      <c r="N28" s="908"/>
      <c r="O28" s="898" t="s">
        <v>230</v>
      </c>
      <c r="P28" s="912"/>
      <c r="Q28" s="899"/>
      <c r="R28" s="914"/>
      <c r="S28" s="901" t="s">
        <v>376</v>
      </c>
      <c r="T28" s="902"/>
      <c r="U28" s="906" t="s">
        <v>255</v>
      </c>
      <c r="V28" s="906" t="s">
        <v>256</v>
      </c>
      <c r="W28" s="906" t="s">
        <v>223</v>
      </c>
      <c r="X28" s="913"/>
      <c r="Y28" s="452" t="s">
        <v>107</v>
      </c>
      <c r="Z28" s="453" t="s">
        <v>89</v>
      </c>
      <c r="AA28" s="454">
        <f t="shared" si="0"/>
        <v>0</v>
      </c>
    </row>
    <row r="29" spans="14:27" ht="15" customHeight="1">
      <c r="N29" s="910"/>
      <c r="O29" s="104" t="s">
        <v>73</v>
      </c>
      <c r="P29" s="172" t="s">
        <v>225</v>
      </c>
      <c r="Q29" s="104" t="s">
        <v>83</v>
      </c>
      <c r="R29" s="914"/>
      <c r="S29" s="903"/>
      <c r="T29" s="904"/>
      <c r="U29" s="907"/>
      <c r="V29" s="907"/>
      <c r="W29" s="907"/>
      <c r="X29" s="913"/>
      <c r="Y29" s="455" t="s">
        <v>347</v>
      </c>
      <c r="Z29" s="456" t="s">
        <v>348</v>
      </c>
      <c r="AA29" s="457">
        <f t="shared" si="0"/>
        <v>0</v>
      </c>
    </row>
    <row r="30" spans="14:27" ht="15" customHeight="1">
      <c r="N30" s="109" t="s">
        <v>74</v>
      </c>
      <c r="O30" s="129">
        <f>L5</f>
        <v>0</v>
      </c>
      <c r="P30" s="129">
        <f>按分データ等!F32</f>
        <v>13677</v>
      </c>
      <c r="Q30" s="127">
        <f>O30*P30/1000000</f>
        <v>0</v>
      </c>
      <c r="S30" s="388"/>
      <c r="T30" s="389" t="s">
        <v>92</v>
      </c>
      <c r="U30" s="390">
        <f>$Q$30*按分データ等!O31</f>
        <v>0</v>
      </c>
      <c r="V30" s="390">
        <f>$Q$31*按分データ等!P31</f>
        <v>0</v>
      </c>
      <c r="W30" s="390">
        <f>SUM(U30:V30)</f>
        <v>0</v>
      </c>
      <c r="Y30" s="449" t="s">
        <v>108</v>
      </c>
      <c r="Z30" s="450" t="s">
        <v>12</v>
      </c>
      <c r="AA30" s="451">
        <f t="shared" si="0"/>
        <v>0</v>
      </c>
    </row>
    <row r="31" spans="14:27" ht="15" customHeight="1">
      <c r="N31" s="108" t="s">
        <v>202</v>
      </c>
      <c r="O31" s="168">
        <f>L6</f>
        <v>0</v>
      </c>
      <c r="P31" s="130">
        <f>按分データ等!G32</f>
        <v>79704</v>
      </c>
      <c r="Q31" s="128">
        <f>O31*P31/1000000</f>
        <v>0</v>
      </c>
      <c r="S31" s="391"/>
      <c r="T31" s="392" t="s">
        <v>93</v>
      </c>
      <c r="U31" s="393">
        <f>$Q$30*按分データ等!O32</f>
        <v>0</v>
      </c>
      <c r="V31" s="393">
        <f>$Q$31*按分データ等!P32</f>
        <v>0</v>
      </c>
      <c r="W31" s="393">
        <f t="shared" ref="W31:W48" si="3">SUM(U31:V31)</f>
        <v>0</v>
      </c>
      <c r="Y31" s="452" t="s">
        <v>109</v>
      </c>
      <c r="Z31" s="453" t="s">
        <v>13</v>
      </c>
      <c r="AA31" s="454">
        <f t="shared" si="0"/>
        <v>0</v>
      </c>
    </row>
    <row r="32" spans="14:27" ht="15" customHeight="1">
      <c r="N32" s="103" t="s">
        <v>103</v>
      </c>
      <c r="O32" s="106">
        <f>SUM(O30:O31)</f>
        <v>0</v>
      </c>
      <c r="P32" s="176"/>
      <c r="Q32" s="106">
        <f>SUM(Q30:Q31)</f>
        <v>0</v>
      </c>
      <c r="S32" s="394" t="s">
        <v>77</v>
      </c>
      <c r="T32" s="395"/>
      <c r="U32" s="396"/>
      <c r="V32" s="396"/>
      <c r="W32" s="396"/>
      <c r="Y32" s="452" t="s">
        <v>110</v>
      </c>
      <c r="Z32" s="453" t="s">
        <v>349</v>
      </c>
      <c r="AA32" s="454">
        <f t="shared" si="0"/>
        <v>0</v>
      </c>
    </row>
    <row r="33" spans="14:27" ht="15" customHeight="1">
      <c r="N33" s="100" t="s">
        <v>242</v>
      </c>
      <c r="S33" s="394"/>
      <c r="T33" s="397" t="s">
        <v>120</v>
      </c>
      <c r="U33" s="398">
        <f>$Q$30*按分データ等!O34</f>
        <v>0</v>
      </c>
      <c r="V33" s="398">
        <f>$Q$31*按分データ等!P34</f>
        <v>0</v>
      </c>
      <c r="W33" s="398">
        <f t="shared" si="3"/>
        <v>0</v>
      </c>
      <c r="Y33" s="452" t="s">
        <v>111</v>
      </c>
      <c r="Z33" s="453" t="s">
        <v>91</v>
      </c>
      <c r="AA33" s="454">
        <f t="shared" si="0"/>
        <v>0</v>
      </c>
    </row>
    <row r="34" spans="14:27" ht="15" customHeight="1">
      <c r="S34" s="394"/>
      <c r="T34" s="397" t="s">
        <v>264</v>
      </c>
      <c r="U34" s="398">
        <f>$Q$30*按分データ等!O35</f>
        <v>0</v>
      </c>
      <c r="V34" s="398">
        <f>$Q$31*按分データ等!P35</f>
        <v>0</v>
      </c>
      <c r="W34" s="398">
        <f t="shared" si="3"/>
        <v>0</v>
      </c>
      <c r="Y34" s="455" t="s">
        <v>112</v>
      </c>
      <c r="Z34" s="456" t="s">
        <v>14</v>
      </c>
      <c r="AA34" s="457">
        <f t="shared" si="0"/>
        <v>0</v>
      </c>
    </row>
    <row r="35" spans="14:27" ht="15" customHeight="1">
      <c r="S35" s="388" t="s">
        <v>221</v>
      </c>
      <c r="T35" s="399"/>
      <c r="U35" s="400"/>
      <c r="V35" s="400"/>
      <c r="W35" s="400"/>
      <c r="Y35" s="449" t="s">
        <v>113</v>
      </c>
      <c r="Z35" s="450" t="s">
        <v>15</v>
      </c>
      <c r="AA35" s="451">
        <f t="shared" si="0"/>
        <v>0</v>
      </c>
    </row>
    <row r="36" spans="14:27" ht="15" customHeight="1">
      <c r="S36" s="394"/>
      <c r="T36" s="397" t="s">
        <v>120</v>
      </c>
      <c r="U36" s="398">
        <f>$Q$30*按分データ等!O37</f>
        <v>0</v>
      </c>
      <c r="V36" s="398">
        <f>$Q$31*按分データ等!P37</f>
        <v>0</v>
      </c>
      <c r="W36" s="398">
        <f t="shared" si="3"/>
        <v>0</v>
      </c>
      <c r="Y36" s="452" t="s">
        <v>114</v>
      </c>
      <c r="Z36" s="453" t="s">
        <v>350</v>
      </c>
      <c r="AA36" s="454">
        <f t="shared" si="0"/>
        <v>0</v>
      </c>
    </row>
    <row r="37" spans="14:27" ht="15" customHeight="1">
      <c r="S37" s="394"/>
      <c r="T37" s="397" t="s">
        <v>265</v>
      </c>
      <c r="U37" s="398">
        <f>$Q$30*按分データ等!O38</f>
        <v>0</v>
      </c>
      <c r="V37" s="398">
        <f>$Q$31*按分データ等!P38</f>
        <v>0</v>
      </c>
      <c r="W37" s="398">
        <f t="shared" si="3"/>
        <v>0</v>
      </c>
      <c r="Y37" s="452" t="s">
        <v>115</v>
      </c>
      <c r="Z37" s="453" t="s">
        <v>351</v>
      </c>
      <c r="AA37" s="454">
        <f t="shared" si="0"/>
        <v>0</v>
      </c>
    </row>
    <row r="38" spans="14:27" ht="15" customHeight="1">
      <c r="S38" s="394"/>
      <c r="T38" s="397" t="s">
        <v>121</v>
      </c>
      <c r="U38" s="398">
        <f>$Q$30*按分データ等!O39</f>
        <v>0</v>
      </c>
      <c r="V38" s="398">
        <f>$Q$31*按分データ等!P39</f>
        <v>0</v>
      </c>
      <c r="W38" s="398">
        <f t="shared" si="3"/>
        <v>0</v>
      </c>
      <c r="Y38" s="452" t="s">
        <v>116</v>
      </c>
      <c r="Z38" s="453" t="s">
        <v>16</v>
      </c>
      <c r="AA38" s="454">
        <f t="shared" si="0"/>
        <v>0</v>
      </c>
    </row>
    <row r="39" spans="14:27" ht="15" customHeight="1">
      <c r="S39" s="394"/>
      <c r="T39" s="397" t="s">
        <v>264</v>
      </c>
      <c r="U39" s="398">
        <f>$Q$30*按分データ等!O40</f>
        <v>0</v>
      </c>
      <c r="V39" s="398">
        <f>$Q$31*按分データ等!P40</f>
        <v>0</v>
      </c>
      <c r="W39" s="398">
        <f t="shared" si="3"/>
        <v>0</v>
      </c>
      <c r="Y39" s="455" t="s">
        <v>352</v>
      </c>
      <c r="Z39" s="456" t="s">
        <v>92</v>
      </c>
      <c r="AA39" s="457">
        <f t="shared" si="0"/>
        <v>0</v>
      </c>
    </row>
    <row r="40" spans="14:27" ht="15" customHeight="1">
      <c r="S40" s="394"/>
      <c r="T40" s="397" t="s">
        <v>383</v>
      </c>
      <c r="U40" s="398">
        <f>$Q$30*按分データ等!O41</f>
        <v>0</v>
      </c>
      <c r="V40" s="398">
        <f>$Q$31*按分データ等!P41</f>
        <v>0</v>
      </c>
      <c r="W40" s="398">
        <f t="shared" si="3"/>
        <v>0</v>
      </c>
      <c r="Y40" s="449" t="s">
        <v>353</v>
      </c>
      <c r="Z40" s="450" t="s">
        <v>93</v>
      </c>
      <c r="AA40" s="451">
        <f t="shared" si="0"/>
        <v>0</v>
      </c>
    </row>
    <row r="41" spans="14:27" ht="15" customHeight="1">
      <c r="S41" s="388" t="s">
        <v>222</v>
      </c>
      <c r="T41" s="399"/>
      <c r="U41" s="400"/>
      <c r="V41" s="400"/>
      <c r="W41" s="400"/>
      <c r="Y41" s="452" t="s">
        <v>117</v>
      </c>
      <c r="Z41" s="453" t="s">
        <v>384</v>
      </c>
      <c r="AA41" s="454">
        <f t="shared" si="0"/>
        <v>0</v>
      </c>
    </row>
    <row r="42" spans="14:27" ht="15" customHeight="1">
      <c r="S42" s="394"/>
      <c r="T42" s="397" t="s">
        <v>339</v>
      </c>
      <c r="U42" s="398">
        <f>$Q$30*按分データ等!O43</f>
        <v>0</v>
      </c>
      <c r="V42" s="398">
        <f>$Q$31*按分データ等!P43</f>
        <v>0</v>
      </c>
      <c r="W42" s="398">
        <f t="shared" si="3"/>
        <v>0</v>
      </c>
      <c r="Y42" s="452" t="s">
        <v>118</v>
      </c>
      <c r="Z42" s="453" t="s">
        <v>17</v>
      </c>
      <c r="AA42" s="454">
        <f t="shared" si="0"/>
        <v>0</v>
      </c>
    </row>
    <row r="43" spans="14:27" ht="15" customHeight="1">
      <c r="S43" s="394"/>
      <c r="T43" s="397" t="s">
        <v>266</v>
      </c>
      <c r="U43" s="398">
        <f>$Q$30*按分データ等!O44</f>
        <v>0</v>
      </c>
      <c r="V43" s="398">
        <f>$Q$31*按分データ等!P44</f>
        <v>0</v>
      </c>
      <c r="W43" s="398">
        <f t="shared" si="3"/>
        <v>0</v>
      </c>
      <c r="Y43" s="455" t="s">
        <v>119</v>
      </c>
      <c r="Z43" s="456" t="s">
        <v>18</v>
      </c>
      <c r="AA43" s="457">
        <f t="shared" si="0"/>
        <v>0</v>
      </c>
    </row>
    <row r="44" spans="14:27" ht="15" customHeight="1">
      <c r="S44" s="394"/>
      <c r="T44" s="397" t="s">
        <v>267</v>
      </c>
      <c r="U44" s="398">
        <f>$Q$30*按分データ等!O45</f>
        <v>0</v>
      </c>
      <c r="V44" s="398">
        <f>$Q$31*按分データ等!P45</f>
        <v>0</v>
      </c>
      <c r="W44" s="398">
        <f t="shared" si="3"/>
        <v>0</v>
      </c>
      <c r="Y44" s="104"/>
      <c r="Z44" s="103" t="s">
        <v>37</v>
      </c>
      <c r="AA44" s="112">
        <f>SUM(AA5:AA43)</f>
        <v>0</v>
      </c>
    </row>
    <row r="45" spans="14:27" ht="15" customHeight="1">
      <c r="S45" s="394"/>
      <c r="T45" s="397" t="s">
        <v>268</v>
      </c>
      <c r="U45" s="398">
        <f>$Q$30*按分データ等!O46</f>
        <v>0</v>
      </c>
      <c r="V45" s="398">
        <f>$Q$31*按分データ等!P46</f>
        <v>0</v>
      </c>
      <c r="W45" s="398">
        <f t="shared" si="3"/>
        <v>0</v>
      </c>
      <c r="Y45" s="100" t="s">
        <v>374</v>
      </c>
    </row>
    <row r="46" spans="14:27" ht="15" customHeight="1">
      <c r="S46" s="394"/>
      <c r="T46" s="397" t="s">
        <v>370</v>
      </c>
      <c r="U46" s="398">
        <f>$Q$30*按分データ等!O47</f>
        <v>0</v>
      </c>
      <c r="V46" s="398">
        <f>$Q$31*按分データ等!P47</f>
        <v>0</v>
      </c>
      <c r="W46" s="398">
        <f t="shared" si="3"/>
        <v>0</v>
      </c>
      <c r="Z46" s="100"/>
    </row>
    <row r="47" spans="14:27" ht="15" customHeight="1">
      <c r="S47" s="394"/>
      <c r="T47" s="397" t="s">
        <v>371</v>
      </c>
      <c r="U47" s="398">
        <f>$Q$30*按分データ等!O48</f>
        <v>0</v>
      </c>
      <c r="V47" s="398">
        <f>$Q$31*按分データ等!P48</f>
        <v>0</v>
      </c>
      <c r="W47" s="398">
        <f t="shared" si="3"/>
        <v>0</v>
      </c>
      <c r="Y47" s="100"/>
    </row>
    <row r="48" spans="14:27" ht="15" customHeight="1">
      <c r="S48" s="394"/>
      <c r="T48" s="401" t="s">
        <v>372</v>
      </c>
      <c r="U48" s="398">
        <f>$Q$30*按分データ等!O49</f>
        <v>0</v>
      </c>
      <c r="V48" s="398">
        <f>$Q$31*按分データ等!P49</f>
        <v>0</v>
      </c>
      <c r="W48" s="398">
        <f t="shared" si="3"/>
        <v>0</v>
      </c>
      <c r="Y48" s="100"/>
    </row>
    <row r="49" spans="2:27" ht="15" customHeight="1">
      <c r="S49" s="394"/>
      <c r="T49" s="397" t="s">
        <v>9</v>
      </c>
      <c r="U49" s="398">
        <f>$Q$30*按分データ等!O50</f>
        <v>0</v>
      </c>
      <c r="V49" s="398">
        <f>$Q$31*按分データ等!P50</f>
        <v>0</v>
      </c>
      <c r="W49" s="398">
        <f>SUM(U49:V49)</f>
        <v>0</v>
      </c>
      <c r="Y49" s="100"/>
    </row>
    <row r="50" spans="2:27" ht="15" customHeight="1">
      <c r="S50" s="394"/>
      <c r="T50" s="709" t="s">
        <v>269</v>
      </c>
      <c r="U50" s="710">
        <f>$Q$30*按分データ等!O51</f>
        <v>0</v>
      </c>
      <c r="V50" s="710">
        <f>$Q$31*按分データ等!P51</f>
        <v>0</v>
      </c>
      <c r="W50" s="710">
        <f>SUM(U50:V50)</f>
        <v>0</v>
      </c>
      <c r="Y50" s="100"/>
    </row>
    <row r="51" spans="2:27" ht="15" customHeight="1">
      <c r="S51" s="403" t="s">
        <v>223</v>
      </c>
      <c r="T51" s="404"/>
      <c r="U51" s="405">
        <f>SUM(U30:U50)</f>
        <v>0</v>
      </c>
      <c r="V51" s="406">
        <f>SUM(V30:V50)</f>
        <v>0</v>
      </c>
      <c r="W51" s="406">
        <f>SUM(U51:V51)</f>
        <v>0</v>
      </c>
    </row>
    <row r="52" spans="2:27" ht="15" customHeight="1">
      <c r="S52" s="100" t="s">
        <v>243</v>
      </c>
      <c r="W52" s="97"/>
    </row>
    <row r="53" spans="2:27" ht="15" customHeight="1">
      <c r="S53" s="100"/>
      <c r="W53" s="97"/>
    </row>
    <row r="54" spans="2:27" ht="15" customHeight="1">
      <c r="B54" s="407" t="s">
        <v>203</v>
      </c>
      <c r="S54" s="100"/>
      <c r="W54" s="97"/>
    </row>
    <row r="55" spans="2:27" ht="15" customHeight="1">
      <c r="B55" s="102"/>
      <c r="D55" s="97" t="s">
        <v>136</v>
      </c>
      <c r="H55" s="97" t="s">
        <v>136</v>
      </c>
      <c r="K55" s="97" t="s">
        <v>136</v>
      </c>
      <c r="L55" s="97" t="s">
        <v>138</v>
      </c>
      <c r="M55" s="97"/>
      <c r="O55" s="97" t="s">
        <v>136</v>
      </c>
      <c r="P55" s="97" t="s">
        <v>138</v>
      </c>
      <c r="Q55" s="97" t="s">
        <v>135</v>
      </c>
      <c r="W55" s="97" t="s">
        <v>144</v>
      </c>
      <c r="Z55" s="98"/>
      <c r="AA55" s="98" t="s">
        <v>144</v>
      </c>
    </row>
    <row r="56" spans="2:27" ht="15" customHeight="1">
      <c r="C56" s="900"/>
      <c r="D56" s="900" t="s">
        <v>259</v>
      </c>
      <c r="F56" s="900"/>
      <c r="G56" s="908" t="s">
        <v>73</v>
      </c>
      <c r="H56" s="909"/>
      <c r="J56" s="900"/>
      <c r="K56" s="908" t="s">
        <v>73</v>
      </c>
      <c r="L56" s="909"/>
      <c r="M56" s="99"/>
      <c r="N56" s="908"/>
      <c r="O56" s="898" t="s">
        <v>240</v>
      </c>
      <c r="P56" s="912"/>
      <c r="Q56" s="899"/>
      <c r="R56" s="99"/>
      <c r="S56" s="908" t="s">
        <v>375</v>
      </c>
      <c r="T56" s="909"/>
      <c r="U56" s="900" t="s">
        <v>255</v>
      </c>
      <c r="V56" s="900" t="s">
        <v>256</v>
      </c>
      <c r="W56" s="900" t="s">
        <v>103</v>
      </c>
      <c r="Y56" s="908" t="s">
        <v>64</v>
      </c>
      <c r="Z56" s="909"/>
      <c r="AA56" s="900" t="s">
        <v>58</v>
      </c>
    </row>
    <row r="57" spans="2:27" ht="15" customHeight="1">
      <c r="C57" s="897"/>
      <c r="D57" s="897"/>
      <c r="F57" s="897"/>
      <c r="G57" s="104" t="s">
        <v>220</v>
      </c>
      <c r="H57" s="104" t="s">
        <v>218</v>
      </c>
      <c r="J57" s="897"/>
      <c r="K57" s="104" t="s">
        <v>220</v>
      </c>
      <c r="L57" s="104" t="s">
        <v>218</v>
      </c>
      <c r="M57" s="99"/>
      <c r="N57" s="910"/>
      <c r="O57" s="104" t="s">
        <v>73</v>
      </c>
      <c r="P57" s="172" t="s">
        <v>225</v>
      </c>
      <c r="Q57" s="104" t="s">
        <v>83</v>
      </c>
      <c r="R57" s="99"/>
      <c r="S57" s="910"/>
      <c r="T57" s="911"/>
      <c r="U57" s="897"/>
      <c r="V57" s="897"/>
      <c r="W57" s="897"/>
      <c r="Y57" s="910"/>
      <c r="Z57" s="911"/>
      <c r="AA57" s="897"/>
    </row>
    <row r="58" spans="2:27" ht="15" customHeight="1">
      <c r="C58" s="110" t="s">
        <v>74</v>
      </c>
      <c r="D58" s="174">
        <f>与件データ作成シート!E30</f>
        <v>0</v>
      </c>
      <c r="F58" s="110" t="s">
        <v>74</v>
      </c>
      <c r="G58" s="114">
        <f>IF(与件データ作成シート!$A$7=2,与件データ計算シート!$D58*按分データ等!D5/SUM(按分データ等!$D5:$E5),与件データ作成シート!E30)</f>
        <v>0</v>
      </c>
      <c r="H58" s="114">
        <f>IF(与件データ作成シート!$A$7=2,与件データ計算シート!$D58*按分データ等!E5/SUM(按分データ等!$D5:$E5),与件データ作成シート!F30)</f>
        <v>0</v>
      </c>
      <c r="J58" s="109" t="s">
        <v>74</v>
      </c>
      <c r="K58" s="120">
        <f>G58</f>
        <v>0</v>
      </c>
      <c r="L58" s="120">
        <f>H58</f>
        <v>0</v>
      </c>
      <c r="M58" s="175"/>
      <c r="N58" s="109" t="s">
        <v>74</v>
      </c>
      <c r="O58" s="129">
        <f>K58</f>
        <v>0</v>
      </c>
      <c r="P58" s="129">
        <f>按分データ等!D32</f>
        <v>5787</v>
      </c>
      <c r="Q58" s="127">
        <f>O58*P58/1000000</f>
        <v>0</v>
      </c>
      <c r="R58" s="175"/>
      <c r="S58" s="370" t="s">
        <v>366</v>
      </c>
      <c r="T58" s="371"/>
      <c r="U58" s="113"/>
      <c r="V58" s="113"/>
      <c r="W58" s="113"/>
      <c r="Y58" s="449" t="s">
        <v>44</v>
      </c>
      <c r="Z58" s="450" t="s">
        <v>339</v>
      </c>
      <c r="AA58" s="451">
        <f t="shared" ref="AA58:AA96" ca="1" si="4">SUMIF($S$58:$S$102,Z58,$W$58:$W$102)+SUMIF($T$58:$T$102,Z58,$W$58:$W$100)</f>
        <v>0</v>
      </c>
    </row>
    <row r="59" spans="2:27" ht="15" customHeight="1">
      <c r="C59" s="173" t="str">
        <f>与件データ作成シート!D31</f>
        <v>宿泊客数（実数）</v>
      </c>
      <c r="D59" s="119">
        <f>与件データ作成シート!E31</f>
        <v>0</v>
      </c>
      <c r="F59" s="173" t="str">
        <f>与件データ作成シート!D31</f>
        <v>宿泊客数（実数）</v>
      </c>
      <c r="G59" s="125">
        <f>IF(与件データ作成シート!$A$7=2,与件データ計算シート!$D59*按分データ等!D6/SUM(按分データ等!$D6:$E6),与件データ作成シート!E31)</f>
        <v>0</v>
      </c>
      <c r="H59" s="125">
        <f>IF(与件データ作成シート!$A$7=2,与件データ計算シート!$D59*按分データ等!E6/SUM(按分データ等!$D6:$E6),与件データ作成シート!F31)</f>
        <v>0</v>
      </c>
      <c r="J59" s="110" t="s">
        <v>202</v>
      </c>
      <c r="K59" s="119">
        <f>IF($F$59="延べ宿泊客数",G59/按分データ等!E18,与件データ計算シート!G59)</f>
        <v>0</v>
      </c>
      <c r="L59" s="119">
        <f>IF($F$59="延べ宿泊客数",H59/按分データ等!F18,与件データ計算シート!H59)</f>
        <v>0</v>
      </c>
      <c r="M59" s="175"/>
      <c r="N59" s="108" t="s">
        <v>202</v>
      </c>
      <c r="O59" s="130">
        <f>K59</f>
        <v>0</v>
      </c>
      <c r="P59" s="130">
        <f>按分データ等!E32</f>
        <v>36509</v>
      </c>
      <c r="Q59" s="128">
        <f>O59*P59/1000000</f>
        <v>0</v>
      </c>
      <c r="R59" s="175"/>
      <c r="S59" s="372"/>
      <c r="T59" s="373" t="s">
        <v>142</v>
      </c>
      <c r="U59" s="114">
        <f>$Q$58*按分データ等!P7</f>
        <v>0</v>
      </c>
      <c r="V59" s="114">
        <f>$Q$59*按分データ等!Q7</f>
        <v>0</v>
      </c>
      <c r="W59" s="114">
        <f>SUM(U59:V59)</f>
        <v>0</v>
      </c>
      <c r="Y59" s="452" t="s">
        <v>19</v>
      </c>
      <c r="Z59" s="453" t="s">
        <v>0</v>
      </c>
      <c r="AA59" s="454">
        <f t="shared" ca="1" si="4"/>
        <v>0</v>
      </c>
    </row>
    <row r="60" spans="2:27" ht="12" customHeight="1">
      <c r="C60" s="103" t="s">
        <v>103</v>
      </c>
      <c r="D60" s="112">
        <f>SUM(D58:D59)</f>
        <v>0</v>
      </c>
      <c r="F60" s="103" t="s">
        <v>103</v>
      </c>
      <c r="G60" s="112">
        <f>SUM(G58:G59)</f>
        <v>0</v>
      </c>
      <c r="H60" s="112">
        <f>SUM(H58:H59)</f>
        <v>0</v>
      </c>
      <c r="J60" s="103" t="s">
        <v>103</v>
      </c>
      <c r="K60" s="112">
        <f>SUM(K58:K59)</f>
        <v>0</v>
      </c>
      <c r="L60" s="112">
        <f>SUM(L58:L59)</f>
        <v>0</v>
      </c>
      <c r="M60" s="175"/>
      <c r="N60" s="103" t="s">
        <v>103</v>
      </c>
      <c r="O60" s="106">
        <f>SUM(O58:O59)</f>
        <v>0</v>
      </c>
      <c r="P60" s="176"/>
      <c r="Q60" s="106">
        <f>SUM(Q58:Q59)</f>
        <v>0</v>
      </c>
      <c r="R60" s="175"/>
      <c r="S60" s="372"/>
      <c r="T60" s="373" t="s">
        <v>90</v>
      </c>
      <c r="U60" s="114">
        <f>$Q$58*按分データ等!P8</f>
        <v>0</v>
      </c>
      <c r="V60" s="114">
        <f>$Q$59*按分データ等!Q8</f>
        <v>0</v>
      </c>
      <c r="W60" s="114">
        <f>SUM(U60:V60)</f>
        <v>0</v>
      </c>
      <c r="Y60" s="452" t="s">
        <v>20</v>
      </c>
      <c r="Z60" s="453" t="s">
        <v>87</v>
      </c>
      <c r="AA60" s="454">
        <f t="shared" ca="1" si="4"/>
        <v>0</v>
      </c>
    </row>
    <row r="61" spans="2:27" ht="12" customHeight="1">
      <c r="F61" s="100" t="s">
        <v>246</v>
      </c>
      <c r="J61" s="100" t="s">
        <v>244</v>
      </c>
      <c r="N61" s="100" t="s">
        <v>242</v>
      </c>
      <c r="S61" s="374"/>
      <c r="T61" s="375" t="s">
        <v>143</v>
      </c>
      <c r="U61" s="114">
        <f>$Q$58*按分データ等!P9</f>
        <v>0</v>
      </c>
      <c r="V61" s="114">
        <f>$Q$59*按分データ等!Q9</f>
        <v>0</v>
      </c>
      <c r="W61" s="114">
        <f>SUM(U61:V61)</f>
        <v>0</v>
      </c>
      <c r="Y61" s="452" t="s">
        <v>21</v>
      </c>
      <c r="Z61" s="453" t="s">
        <v>1</v>
      </c>
      <c r="AA61" s="454">
        <f t="shared" ca="1" si="4"/>
        <v>0</v>
      </c>
    </row>
    <row r="62" spans="2:27" ht="15" customHeight="1">
      <c r="F62" s="100" t="s">
        <v>247</v>
      </c>
      <c r="J62" s="100" t="s">
        <v>245</v>
      </c>
      <c r="S62" s="370" t="s">
        <v>92</v>
      </c>
      <c r="T62" s="371"/>
      <c r="U62" s="117">
        <f>$Q$58*按分データ等!P10</f>
        <v>0</v>
      </c>
      <c r="V62" s="117">
        <f>$Q$59*按分データ等!Q10</f>
        <v>0</v>
      </c>
      <c r="W62" s="117">
        <f>SUM(U62:V62)</f>
        <v>0</v>
      </c>
      <c r="Y62" s="455" t="s">
        <v>22</v>
      </c>
      <c r="Z62" s="456" t="s">
        <v>2</v>
      </c>
      <c r="AA62" s="457">
        <f t="shared" ca="1" si="4"/>
        <v>0</v>
      </c>
    </row>
    <row r="63" spans="2:27" ht="15" customHeight="1">
      <c r="F63" s="100" t="s">
        <v>248</v>
      </c>
      <c r="S63" s="376" t="s">
        <v>93</v>
      </c>
      <c r="T63" s="377"/>
      <c r="U63" s="117">
        <f>$Q$58*按分データ等!P11</f>
        <v>0</v>
      </c>
      <c r="V63" s="117">
        <f>$Q$59*按分データ等!Q11</f>
        <v>0</v>
      </c>
      <c r="W63" s="117">
        <f>SUM(U63:V63)</f>
        <v>0</v>
      </c>
      <c r="Y63" s="449" t="s">
        <v>23</v>
      </c>
      <c r="Z63" s="450" t="s">
        <v>3</v>
      </c>
      <c r="AA63" s="451">
        <f t="shared" ca="1" si="4"/>
        <v>0</v>
      </c>
    </row>
    <row r="64" spans="2:27" ht="15" customHeight="1">
      <c r="F64" s="100" t="s">
        <v>402</v>
      </c>
      <c r="S64" s="370" t="s">
        <v>367</v>
      </c>
      <c r="T64" s="371"/>
      <c r="U64" s="115"/>
      <c r="V64" s="115"/>
      <c r="W64" s="115"/>
      <c r="Y64" s="452" t="s">
        <v>24</v>
      </c>
      <c r="Z64" s="453" t="s">
        <v>4</v>
      </c>
      <c r="AA64" s="454">
        <f t="shared" ca="1" si="4"/>
        <v>0</v>
      </c>
    </row>
    <row r="65" spans="14:27" ht="15" customHeight="1">
      <c r="S65" s="372"/>
      <c r="T65" s="373" t="s">
        <v>339</v>
      </c>
      <c r="U65" s="114">
        <f>$Q$58*按分データ等!P13</f>
        <v>0</v>
      </c>
      <c r="V65" s="114">
        <f>$Q$59*按分データ等!Q13</f>
        <v>0</v>
      </c>
      <c r="W65" s="114">
        <f>SUM(U65:V65)</f>
        <v>0</v>
      </c>
      <c r="Y65" s="452" t="s">
        <v>25</v>
      </c>
      <c r="Z65" s="453" t="s">
        <v>340</v>
      </c>
      <c r="AA65" s="454">
        <f t="shared" ca="1" si="4"/>
        <v>0</v>
      </c>
    </row>
    <row r="66" spans="14:27" ht="15" customHeight="1">
      <c r="S66" s="372"/>
      <c r="T66" s="373" t="s">
        <v>87</v>
      </c>
      <c r="U66" s="114">
        <f>$Q$58*按分データ等!P14</f>
        <v>0</v>
      </c>
      <c r="V66" s="114">
        <f>$Q$59*按分データ等!Q14</f>
        <v>0</v>
      </c>
      <c r="W66" s="114">
        <f t="shared" ref="W66:W71" si="5">SUM(U66:V66)</f>
        <v>0</v>
      </c>
      <c r="Y66" s="452" t="s">
        <v>26</v>
      </c>
      <c r="Z66" s="453" t="s">
        <v>5</v>
      </c>
      <c r="AA66" s="454">
        <f t="shared" ca="1" si="4"/>
        <v>0</v>
      </c>
    </row>
    <row r="67" spans="14:27" ht="15" customHeight="1">
      <c r="S67" s="372"/>
      <c r="T67" s="373" t="s">
        <v>1</v>
      </c>
      <c r="U67" s="114">
        <f>$Q$58*按分データ等!P15</f>
        <v>0</v>
      </c>
      <c r="V67" s="114">
        <f>$Q$59*按分データ等!Q15</f>
        <v>0</v>
      </c>
      <c r="W67" s="114">
        <f t="shared" si="5"/>
        <v>0</v>
      </c>
      <c r="Y67" s="455" t="s">
        <v>27</v>
      </c>
      <c r="Z67" s="456" t="s">
        <v>6</v>
      </c>
      <c r="AA67" s="457">
        <f t="shared" ca="1" si="4"/>
        <v>0</v>
      </c>
    </row>
    <row r="68" spans="14:27" ht="15" customHeight="1">
      <c r="S68" s="372"/>
      <c r="T68" s="373" t="s">
        <v>3</v>
      </c>
      <c r="U68" s="114">
        <f>$Q$58*按分データ等!P16</f>
        <v>0</v>
      </c>
      <c r="V68" s="114">
        <f>$Q$59*按分データ等!Q16</f>
        <v>0</v>
      </c>
      <c r="W68" s="114">
        <f t="shared" si="5"/>
        <v>0</v>
      </c>
      <c r="Y68" s="449" t="s">
        <v>28</v>
      </c>
      <c r="Z68" s="450" t="s">
        <v>7</v>
      </c>
      <c r="AA68" s="451">
        <f t="shared" ca="1" si="4"/>
        <v>0</v>
      </c>
    </row>
    <row r="69" spans="14:27" ht="15" customHeight="1">
      <c r="S69" s="372"/>
      <c r="T69" s="373" t="s">
        <v>5</v>
      </c>
      <c r="U69" s="114">
        <f>$Q$58*按分データ等!P17</f>
        <v>0</v>
      </c>
      <c r="V69" s="114">
        <f>$Q$59*按分データ等!Q17</f>
        <v>0</v>
      </c>
      <c r="W69" s="114">
        <f t="shared" si="5"/>
        <v>0</v>
      </c>
      <c r="Y69" s="452" t="s">
        <v>29</v>
      </c>
      <c r="Z69" s="453" t="s">
        <v>8</v>
      </c>
      <c r="AA69" s="454">
        <f t="shared" ca="1" si="4"/>
        <v>0</v>
      </c>
    </row>
    <row r="70" spans="14:27" ht="15" customHeight="1">
      <c r="S70" s="372"/>
      <c r="T70" s="373" t="s">
        <v>8</v>
      </c>
      <c r="U70" s="114">
        <f>$Q$58*按分データ等!P18</f>
        <v>0</v>
      </c>
      <c r="V70" s="114">
        <f>$Q$59*按分データ等!Q18</f>
        <v>0</v>
      </c>
      <c r="W70" s="114">
        <f t="shared" si="5"/>
        <v>0</v>
      </c>
      <c r="Y70" s="452" t="s">
        <v>30</v>
      </c>
      <c r="Z70" s="453" t="s">
        <v>341</v>
      </c>
      <c r="AA70" s="454">
        <f t="shared" ca="1" si="4"/>
        <v>0</v>
      </c>
    </row>
    <row r="71" spans="14:27" ht="15" customHeight="1">
      <c r="S71" s="374"/>
      <c r="T71" s="375" t="s">
        <v>9</v>
      </c>
      <c r="U71" s="114">
        <f>$Q$58*按分データ等!P19</f>
        <v>0</v>
      </c>
      <c r="V71" s="114">
        <f>$Q$59*按分データ等!Q19</f>
        <v>0</v>
      </c>
      <c r="W71" s="114">
        <f t="shared" si="5"/>
        <v>0</v>
      </c>
      <c r="Y71" s="452" t="s">
        <v>31</v>
      </c>
      <c r="Z71" s="453" t="s">
        <v>342</v>
      </c>
      <c r="AA71" s="454">
        <f t="shared" ca="1" si="4"/>
        <v>0</v>
      </c>
    </row>
    <row r="72" spans="14:27" ht="15" customHeight="1">
      <c r="S72" s="370" t="s">
        <v>368</v>
      </c>
      <c r="T72" s="371"/>
      <c r="U72" s="118"/>
      <c r="V72" s="118"/>
      <c r="W72" s="118"/>
      <c r="Y72" s="455" t="s">
        <v>32</v>
      </c>
      <c r="Z72" s="456" t="s">
        <v>343</v>
      </c>
      <c r="AA72" s="457">
        <f t="shared" ca="1" si="4"/>
        <v>0</v>
      </c>
    </row>
    <row r="73" spans="14:27" ht="15" customHeight="1">
      <c r="S73" s="372"/>
      <c r="T73" s="373" t="s">
        <v>369</v>
      </c>
      <c r="U73" s="114">
        <f>$Q$58*按分データ等!P21</f>
        <v>0</v>
      </c>
      <c r="V73" s="114">
        <f>$Q$59*按分データ等!Q21</f>
        <v>0</v>
      </c>
      <c r="W73" s="114">
        <f t="shared" ref="W73:W77" si="6">SUM(U73:V73)</f>
        <v>0</v>
      </c>
      <c r="Y73" s="449" t="s">
        <v>33</v>
      </c>
      <c r="Z73" s="450" t="s">
        <v>88</v>
      </c>
      <c r="AA73" s="451">
        <f t="shared" ca="1" si="4"/>
        <v>0</v>
      </c>
    </row>
    <row r="74" spans="14:27" ht="15" customHeight="1">
      <c r="S74" s="372"/>
      <c r="T74" s="373" t="s">
        <v>15</v>
      </c>
      <c r="U74" s="114">
        <f>$Q$58*按分データ等!P22</f>
        <v>0</v>
      </c>
      <c r="V74" s="114">
        <f>$Q$59*按分データ等!Q22</f>
        <v>0</v>
      </c>
      <c r="W74" s="114">
        <f t="shared" si="6"/>
        <v>0</v>
      </c>
      <c r="Y74" s="452" t="s">
        <v>34</v>
      </c>
      <c r="Z74" s="453" t="s">
        <v>344</v>
      </c>
      <c r="AA74" s="454">
        <f t="shared" ca="1" si="4"/>
        <v>0</v>
      </c>
    </row>
    <row r="75" spans="14:27" ht="15" customHeight="1">
      <c r="S75" s="372"/>
      <c r="T75" s="373" t="s">
        <v>16</v>
      </c>
      <c r="U75" s="114">
        <f>$Q$58*按分データ等!P23</f>
        <v>0</v>
      </c>
      <c r="V75" s="114">
        <f>$Q$59*按分データ等!Q23</f>
        <v>0</v>
      </c>
      <c r="W75" s="114">
        <f t="shared" si="6"/>
        <v>0</v>
      </c>
      <c r="Y75" s="452" t="s">
        <v>35</v>
      </c>
      <c r="Z75" s="453" t="s">
        <v>345</v>
      </c>
      <c r="AA75" s="454">
        <f t="shared" ca="1" si="4"/>
        <v>0</v>
      </c>
    </row>
    <row r="76" spans="14:27" ht="15" customHeight="1">
      <c r="S76" s="374"/>
      <c r="T76" s="375" t="s">
        <v>382</v>
      </c>
      <c r="U76" s="114">
        <f>$Q$58*按分データ等!P24</f>
        <v>0</v>
      </c>
      <c r="V76" s="114">
        <f>$Q$59*按分データ等!Q24</f>
        <v>0</v>
      </c>
      <c r="W76" s="114">
        <f t="shared" si="6"/>
        <v>0</v>
      </c>
      <c r="Y76" s="452" t="s">
        <v>36</v>
      </c>
      <c r="Z76" s="453" t="s">
        <v>53</v>
      </c>
      <c r="AA76" s="454">
        <f t="shared" ca="1" si="4"/>
        <v>0</v>
      </c>
    </row>
    <row r="77" spans="14:27" ht="15" customHeight="1">
      <c r="S77" s="370" t="s">
        <v>103</v>
      </c>
      <c r="T77" s="379"/>
      <c r="U77" s="112">
        <f>SUM(U58:U76)</f>
        <v>0</v>
      </c>
      <c r="V77" s="112">
        <f t="shared" ref="V77" si="7">SUM(V58:V76)</f>
        <v>0</v>
      </c>
      <c r="W77" s="112">
        <f t="shared" si="6"/>
        <v>0</v>
      </c>
      <c r="Y77" s="455" t="s">
        <v>94</v>
      </c>
      <c r="Z77" s="456" t="s">
        <v>9</v>
      </c>
      <c r="AA77" s="457">
        <f t="shared" ca="1" si="4"/>
        <v>0</v>
      </c>
    </row>
    <row r="78" spans="14:27" ht="15" customHeight="1">
      <c r="S78" s="384" t="s">
        <v>243</v>
      </c>
      <c r="T78" s="379"/>
      <c r="U78" s="180"/>
      <c r="V78" s="180"/>
      <c r="W78" s="180"/>
      <c r="Y78" s="449" t="s">
        <v>104</v>
      </c>
      <c r="Z78" s="450" t="s">
        <v>10</v>
      </c>
      <c r="AA78" s="451">
        <f t="shared" ca="1" si="4"/>
        <v>0</v>
      </c>
    </row>
    <row r="79" spans="14:27" ht="15" customHeight="1">
      <c r="O79" s="97" t="s">
        <v>136</v>
      </c>
      <c r="P79" s="97" t="s">
        <v>138</v>
      </c>
      <c r="Q79" s="97" t="s">
        <v>135</v>
      </c>
      <c r="W79" s="97" t="s">
        <v>144</v>
      </c>
      <c r="Y79" s="452" t="s">
        <v>105</v>
      </c>
      <c r="Z79" s="453" t="s">
        <v>11</v>
      </c>
      <c r="AA79" s="454">
        <f t="shared" ca="1" si="4"/>
        <v>0</v>
      </c>
    </row>
    <row r="80" spans="14:27" ht="15" customHeight="1">
      <c r="N80" s="908"/>
      <c r="O80" s="898" t="s">
        <v>230</v>
      </c>
      <c r="P80" s="912"/>
      <c r="Q80" s="899"/>
      <c r="S80" s="901" t="s">
        <v>376</v>
      </c>
      <c r="T80" s="902"/>
      <c r="U80" s="906" t="s">
        <v>255</v>
      </c>
      <c r="V80" s="906" t="s">
        <v>256</v>
      </c>
      <c r="W80" s="906" t="s">
        <v>103</v>
      </c>
      <c r="Y80" s="452" t="s">
        <v>106</v>
      </c>
      <c r="Z80" s="453" t="s">
        <v>346</v>
      </c>
      <c r="AA80" s="454">
        <f t="shared" ca="1" si="4"/>
        <v>0</v>
      </c>
    </row>
    <row r="81" spans="14:27" ht="15" customHeight="1">
      <c r="N81" s="910"/>
      <c r="O81" s="104" t="s">
        <v>73</v>
      </c>
      <c r="P81" s="172" t="s">
        <v>225</v>
      </c>
      <c r="Q81" s="104" t="s">
        <v>83</v>
      </c>
      <c r="S81" s="903"/>
      <c r="T81" s="904"/>
      <c r="U81" s="907"/>
      <c r="V81" s="907"/>
      <c r="W81" s="907"/>
      <c r="Y81" s="452" t="s">
        <v>107</v>
      </c>
      <c r="Z81" s="453" t="s">
        <v>89</v>
      </c>
      <c r="AA81" s="454">
        <f t="shared" ca="1" si="4"/>
        <v>0</v>
      </c>
    </row>
    <row r="82" spans="14:27" ht="15" customHeight="1">
      <c r="N82" s="109" t="s">
        <v>74</v>
      </c>
      <c r="O82" s="129">
        <f>L58</f>
        <v>0</v>
      </c>
      <c r="P82" s="129">
        <f>按分データ等!F32</f>
        <v>13677</v>
      </c>
      <c r="Q82" s="127">
        <f>O82*P82/1000000</f>
        <v>0</v>
      </c>
      <c r="S82" s="388"/>
      <c r="T82" s="389" t="s">
        <v>92</v>
      </c>
      <c r="U82" s="390">
        <f>$Q$82*按分データ等!O31</f>
        <v>0</v>
      </c>
      <c r="V82" s="390">
        <f>$Q$83*按分データ等!P31</f>
        <v>0</v>
      </c>
      <c r="W82" s="390">
        <f>SUM(U82:V82)</f>
        <v>0</v>
      </c>
      <c r="Y82" s="455" t="s">
        <v>347</v>
      </c>
      <c r="Z82" s="456" t="s">
        <v>348</v>
      </c>
      <c r="AA82" s="457">
        <f t="shared" ca="1" si="4"/>
        <v>0</v>
      </c>
    </row>
    <row r="83" spans="14:27" ht="15" customHeight="1">
      <c r="N83" s="108" t="s">
        <v>202</v>
      </c>
      <c r="O83" s="168">
        <f>L59</f>
        <v>0</v>
      </c>
      <c r="P83" s="130">
        <f>按分データ等!G32</f>
        <v>79704</v>
      </c>
      <c r="Q83" s="128">
        <f>O83*P83/1000000</f>
        <v>0</v>
      </c>
      <c r="S83" s="391"/>
      <c r="T83" s="392" t="s">
        <v>93</v>
      </c>
      <c r="U83" s="393">
        <f>$Q$82*按分データ等!O32</f>
        <v>0</v>
      </c>
      <c r="V83" s="393">
        <f>$Q$83*按分データ等!P32</f>
        <v>0</v>
      </c>
      <c r="W83" s="393">
        <f t="shared" ref="W83:W92" si="8">SUM(U83:V83)</f>
        <v>0</v>
      </c>
      <c r="Y83" s="449" t="s">
        <v>108</v>
      </c>
      <c r="Z83" s="450" t="s">
        <v>12</v>
      </c>
      <c r="AA83" s="451">
        <f t="shared" ca="1" si="4"/>
        <v>0</v>
      </c>
    </row>
    <row r="84" spans="14:27" ht="15" customHeight="1">
      <c r="N84" s="103" t="s">
        <v>103</v>
      </c>
      <c r="O84" s="106">
        <f>SUM(O82:O83)</f>
        <v>0</v>
      </c>
      <c r="P84" s="176"/>
      <c r="Q84" s="106">
        <f>SUM(Q82:Q83)</f>
        <v>0</v>
      </c>
      <c r="S84" s="394" t="s">
        <v>77</v>
      </c>
      <c r="T84" s="395"/>
      <c r="U84" s="396"/>
      <c r="V84" s="396"/>
      <c r="W84" s="396"/>
      <c r="Y84" s="452" t="s">
        <v>109</v>
      </c>
      <c r="Z84" s="453" t="s">
        <v>13</v>
      </c>
      <c r="AA84" s="454">
        <f t="shared" ca="1" si="4"/>
        <v>0</v>
      </c>
    </row>
    <row r="85" spans="14:27" ht="15" customHeight="1">
      <c r="N85" s="100" t="s">
        <v>242</v>
      </c>
      <c r="S85" s="394"/>
      <c r="T85" s="397" t="s">
        <v>120</v>
      </c>
      <c r="U85" s="398">
        <f>$Q$82*按分データ等!O34</f>
        <v>0</v>
      </c>
      <c r="V85" s="398">
        <f>$Q$83*按分データ等!P34</f>
        <v>0</v>
      </c>
      <c r="W85" s="398">
        <f t="shared" si="8"/>
        <v>0</v>
      </c>
      <c r="Y85" s="452" t="s">
        <v>110</v>
      </c>
      <c r="Z85" s="453" t="s">
        <v>349</v>
      </c>
      <c r="AA85" s="454">
        <f t="shared" ca="1" si="4"/>
        <v>0</v>
      </c>
    </row>
    <row r="86" spans="14:27" ht="15" customHeight="1">
      <c r="S86" s="394"/>
      <c r="T86" s="397" t="s">
        <v>264</v>
      </c>
      <c r="U86" s="398">
        <f>$Q$82*按分データ等!O35</f>
        <v>0</v>
      </c>
      <c r="V86" s="398">
        <f>$Q$83*按分データ等!P35</f>
        <v>0</v>
      </c>
      <c r="W86" s="398">
        <f t="shared" si="8"/>
        <v>0</v>
      </c>
      <c r="Y86" s="452" t="s">
        <v>111</v>
      </c>
      <c r="Z86" s="453" t="s">
        <v>91</v>
      </c>
      <c r="AA86" s="454">
        <f t="shared" ca="1" si="4"/>
        <v>0</v>
      </c>
    </row>
    <row r="87" spans="14:27" ht="15" customHeight="1">
      <c r="S87" s="388" t="s">
        <v>221</v>
      </c>
      <c r="T87" s="399"/>
      <c r="U87" s="400"/>
      <c r="V87" s="400"/>
      <c r="W87" s="400"/>
      <c r="Y87" s="455" t="s">
        <v>112</v>
      </c>
      <c r="Z87" s="456" t="s">
        <v>14</v>
      </c>
      <c r="AA87" s="457">
        <f t="shared" ca="1" si="4"/>
        <v>0</v>
      </c>
    </row>
    <row r="88" spans="14:27" ht="15" customHeight="1">
      <c r="S88" s="394"/>
      <c r="T88" s="397" t="s">
        <v>120</v>
      </c>
      <c r="U88" s="398">
        <f>$Q$82*按分データ等!O37</f>
        <v>0</v>
      </c>
      <c r="V88" s="398">
        <f>$Q$83*按分データ等!P37</f>
        <v>0</v>
      </c>
      <c r="W88" s="398">
        <f t="shared" si="8"/>
        <v>0</v>
      </c>
      <c r="Y88" s="449" t="s">
        <v>113</v>
      </c>
      <c r="Z88" s="450" t="s">
        <v>15</v>
      </c>
      <c r="AA88" s="451">
        <f t="shared" ca="1" si="4"/>
        <v>0</v>
      </c>
    </row>
    <row r="89" spans="14:27" ht="15" customHeight="1">
      <c r="S89" s="394"/>
      <c r="T89" s="397" t="s">
        <v>265</v>
      </c>
      <c r="U89" s="398">
        <f>$Q$82*按分データ等!O38</f>
        <v>0</v>
      </c>
      <c r="V89" s="398">
        <f>$Q$83*按分データ等!P38</f>
        <v>0</v>
      </c>
      <c r="W89" s="398">
        <f t="shared" si="8"/>
        <v>0</v>
      </c>
      <c r="Y89" s="452" t="s">
        <v>114</v>
      </c>
      <c r="Z89" s="453" t="s">
        <v>350</v>
      </c>
      <c r="AA89" s="454">
        <f t="shared" ca="1" si="4"/>
        <v>0</v>
      </c>
    </row>
    <row r="90" spans="14:27" ht="15" customHeight="1">
      <c r="S90" s="394"/>
      <c r="T90" s="397" t="s">
        <v>121</v>
      </c>
      <c r="U90" s="398">
        <f>$Q$82*按分データ等!O39</f>
        <v>0</v>
      </c>
      <c r="V90" s="398">
        <f>$Q$83*按分データ等!P39</f>
        <v>0</v>
      </c>
      <c r="W90" s="398">
        <f t="shared" si="8"/>
        <v>0</v>
      </c>
      <c r="Y90" s="452" t="s">
        <v>115</v>
      </c>
      <c r="Z90" s="453" t="s">
        <v>351</v>
      </c>
      <c r="AA90" s="454">
        <f t="shared" ca="1" si="4"/>
        <v>0</v>
      </c>
    </row>
    <row r="91" spans="14:27" ht="15" customHeight="1">
      <c r="S91" s="394"/>
      <c r="T91" s="397" t="s">
        <v>264</v>
      </c>
      <c r="U91" s="398">
        <f>$Q$82*按分データ等!O40</f>
        <v>0</v>
      </c>
      <c r="V91" s="398">
        <f>$Q$83*按分データ等!P40</f>
        <v>0</v>
      </c>
      <c r="W91" s="398">
        <f t="shared" si="8"/>
        <v>0</v>
      </c>
      <c r="Y91" s="452" t="s">
        <v>116</v>
      </c>
      <c r="Z91" s="453" t="s">
        <v>16</v>
      </c>
      <c r="AA91" s="454">
        <f t="shared" ca="1" si="4"/>
        <v>0</v>
      </c>
    </row>
    <row r="92" spans="14:27" ht="15" customHeight="1">
      <c r="S92" s="394"/>
      <c r="T92" s="397" t="s">
        <v>383</v>
      </c>
      <c r="U92" s="398">
        <f>$Q$82*按分データ等!O41</f>
        <v>0</v>
      </c>
      <c r="V92" s="398">
        <f>$Q$83*按分データ等!P41</f>
        <v>0</v>
      </c>
      <c r="W92" s="398">
        <f t="shared" si="8"/>
        <v>0</v>
      </c>
      <c r="Y92" s="455" t="s">
        <v>352</v>
      </c>
      <c r="Z92" s="456" t="s">
        <v>92</v>
      </c>
      <c r="AA92" s="457">
        <f t="shared" ca="1" si="4"/>
        <v>0</v>
      </c>
    </row>
    <row r="93" spans="14:27" ht="15" customHeight="1">
      <c r="S93" s="388" t="s">
        <v>222</v>
      </c>
      <c r="T93" s="399"/>
      <c r="U93" s="400"/>
      <c r="V93" s="400"/>
      <c r="W93" s="400"/>
      <c r="Y93" s="449" t="s">
        <v>353</v>
      </c>
      <c r="Z93" s="450" t="s">
        <v>93</v>
      </c>
      <c r="AA93" s="451">
        <f t="shared" ca="1" si="4"/>
        <v>0</v>
      </c>
    </row>
    <row r="94" spans="14:27" ht="15" customHeight="1">
      <c r="S94" s="394"/>
      <c r="T94" s="397" t="s">
        <v>339</v>
      </c>
      <c r="U94" s="398">
        <f>$Q$82*按分データ等!O43</f>
        <v>0</v>
      </c>
      <c r="V94" s="398">
        <f>$Q$83*按分データ等!P43</f>
        <v>0</v>
      </c>
      <c r="W94" s="398">
        <f>SUM(U94:V94)</f>
        <v>0</v>
      </c>
      <c r="Y94" s="452" t="s">
        <v>117</v>
      </c>
      <c r="Z94" s="453" t="s">
        <v>407</v>
      </c>
      <c r="AA94" s="454">
        <f t="shared" ca="1" si="4"/>
        <v>0</v>
      </c>
    </row>
    <row r="95" spans="14:27" ht="15" customHeight="1">
      <c r="S95" s="394"/>
      <c r="T95" s="397" t="s">
        <v>266</v>
      </c>
      <c r="U95" s="398">
        <f>$Q$82*按分データ等!O44</f>
        <v>0</v>
      </c>
      <c r="V95" s="398">
        <f>$Q$83*按分データ等!P44</f>
        <v>0</v>
      </c>
      <c r="W95" s="398">
        <f t="shared" ref="W95:W102" si="9">SUM(U95:V95)</f>
        <v>0</v>
      </c>
      <c r="Y95" s="452" t="s">
        <v>118</v>
      </c>
      <c r="Z95" s="453" t="s">
        <v>17</v>
      </c>
      <c r="AA95" s="454">
        <f t="shared" ca="1" si="4"/>
        <v>0</v>
      </c>
    </row>
    <row r="96" spans="14:27" ht="15" customHeight="1">
      <c r="S96" s="394"/>
      <c r="T96" s="397" t="s">
        <v>267</v>
      </c>
      <c r="U96" s="398">
        <f>$Q$82*按分データ等!O45</f>
        <v>0</v>
      </c>
      <c r="V96" s="398">
        <f>$Q$83*按分データ等!P45</f>
        <v>0</v>
      </c>
      <c r="W96" s="398">
        <f t="shared" si="9"/>
        <v>0</v>
      </c>
      <c r="Y96" s="455" t="s">
        <v>119</v>
      </c>
      <c r="Z96" s="456" t="s">
        <v>18</v>
      </c>
      <c r="AA96" s="457">
        <f t="shared" ca="1" si="4"/>
        <v>0</v>
      </c>
    </row>
    <row r="97" spans="2:27" ht="15" customHeight="1">
      <c r="S97" s="394"/>
      <c r="T97" s="397" t="s">
        <v>268</v>
      </c>
      <c r="U97" s="398">
        <f>$Q$82*按分データ等!O46</f>
        <v>0</v>
      </c>
      <c r="V97" s="398">
        <f>$Q$83*按分データ等!P46</f>
        <v>0</v>
      </c>
      <c r="W97" s="398">
        <f t="shared" si="9"/>
        <v>0</v>
      </c>
      <c r="Y97" s="104"/>
      <c r="Z97" s="103" t="s">
        <v>37</v>
      </c>
      <c r="AA97" s="112">
        <f ca="1">SUM(AA58:AA96)</f>
        <v>0</v>
      </c>
    </row>
    <row r="98" spans="2:27" ht="15" customHeight="1">
      <c r="S98" s="394"/>
      <c r="T98" s="397" t="s">
        <v>370</v>
      </c>
      <c r="U98" s="398">
        <f>$Q$82*按分データ等!O47</f>
        <v>0</v>
      </c>
      <c r="V98" s="398">
        <f>$Q$83*按分データ等!P47</f>
        <v>0</v>
      </c>
      <c r="W98" s="398">
        <f t="shared" si="9"/>
        <v>0</v>
      </c>
      <c r="Y98" s="100" t="s">
        <v>374</v>
      </c>
    </row>
    <row r="99" spans="2:27" ht="15" customHeight="1">
      <c r="S99" s="394"/>
      <c r="T99" s="397" t="s">
        <v>371</v>
      </c>
      <c r="U99" s="398">
        <f>$Q$82*按分データ等!O48</f>
        <v>0</v>
      </c>
      <c r="V99" s="398">
        <f>$Q$83*按分データ等!P48</f>
        <v>0</v>
      </c>
      <c r="W99" s="398">
        <f t="shared" si="9"/>
        <v>0</v>
      </c>
      <c r="Z99" s="100"/>
    </row>
    <row r="100" spans="2:27" ht="15" customHeight="1">
      <c r="S100" s="394"/>
      <c r="T100" s="401" t="s">
        <v>372</v>
      </c>
      <c r="U100" s="398">
        <f>$Q$82*按分データ等!O49</f>
        <v>0</v>
      </c>
      <c r="V100" s="398">
        <f>$Q$83*按分データ等!P49</f>
        <v>0</v>
      </c>
      <c r="W100" s="398">
        <f t="shared" si="9"/>
        <v>0</v>
      </c>
      <c r="Y100" s="100"/>
      <c r="Z100" s="99"/>
    </row>
    <row r="101" spans="2:27" ht="15" customHeight="1">
      <c r="S101" s="394"/>
      <c r="T101" s="401" t="s">
        <v>9</v>
      </c>
      <c r="U101" s="398">
        <f>$Q$82*按分データ等!O50</f>
        <v>0</v>
      </c>
      <c r="V101" s="398">
        <f>$Q$83*按分データ等!P50</f>
        <v>0</v>
      </c>
      <c r="W101" s="398">
        <f t="shared" si="9"/>
        <v>0</v>
      </c>
      <c r="Y101" s="100"/>
      <c r="Z101" s="99"/>
    </row>
    <row r="102" spans="2:27" ht="15" customHeight="1">
      <c r="S102" s="394"/>
      <c r="T102" s="401" t="s">
        <v>269</v>
      </c>
      <c r="U102" s="402">
        <f>$Q$82*按分データ等!O51</f>
        <v>0</v>
      </c>
      <c r="V102" s="402">
        <f>$Q$83*按分データ等!P51</f>
        <v>0</v>
      </c>
      <c r="W102" s="402">
        <f t="shared" si="9"/>
        <v>0</v>
      </c>
      <c r="Y102" s="100"/>
      <c r="Z102" s="99"/>
    </row>
    <row r="103" spans="2:27" ht="15" customHeight="1">
      <c r="S103" s="403" t="s">
        <v>223</v>
      </c>
      <c r="T103" s="404"/>
      <c r="U103" s="405">
        <f>SUM(U82:U102)</f>
        <v>0</v>
      </c>
      <c r="V103" s="406">
        <f t="shared" ref="V103:W103" si="10">SUM(V82:V102)</f>
        <v>0</v>
      </c>
      <c r="W103" s="406">
        <f t="shared" si="10"/>
        <v>0</v>
      </c>
      <c r="Y103" s="100"/>
      <c r="Z103" s="99"/>
    </row>
    <row r="104" spans="2:27" ht="15" customHeight="1">
      <c r="S104" s="100" t="s">
        <v>243</v>
      </c>
      <c r="Y104" s="100"/>
      <c r="Z104" s="99"/>
    </row>
    <row r="105" spans="2:27" ht="15" customHeight="1">
      <c r="S105" s="408"/>
      <c r="T105" s="408"/>
      <c r="U105" s="409"/>
      <c r="V105" s="409"/>
      <c r="W105" s="409"/>
      <c r="Y105" s="100"/>
      <c r="Z105" s="99"/>
    </row>
    <row r="106" spans="2:27" ht="15" customHeight="1">
      <c r="B106" s="102" t="s">
        <v>206</v>
      </c>
      <c r="S106" s="100"/>
      <c r="Y106" s="100"/>
      <c r="Z106" s="99"/>
    </row>
    <row r="107" spans="2:27" ht="15" customHeight="1">
      <c r="B107" s="102"/>
      <c r="C107" s="97" t="s">
        <v>135</v>
      </c>
      <c r="D107" s="97"/>
      <c r="H107" s="97" t="s">
        <v>135</v>
      </c>
      <c r="L107" s="97" t="s">
        <v>145</v>
      </c>
      <c r="W107" s="97" t="s">
        <v>144</v>
      </c>
      <c r="AA107" s="98" t="s">
        <v>144</v>
      </c>
    </row>
    <row r="108" spans="2:27" ht="15" customHeight="1">
      <c r="C108" s="896" t="s">
        <v>260</v>
      </c>
      <c r="D108" s="99"/>
      <c r="F108" s="900"/>
      <c r="G108" s="898" t="s">
        <v>228</v>
      </c>
      <c r="H108" s="899"/>
      <c r="J108" s="900"/>
      <c r="K108" s="898" t="s">
        <v>228</v>
      </c>
      <c r="L108" s="899"/>
      <c r="S108" s="900" t="s">
        <v>375</v>
      </c>
      <c r="T108" s="900"/>
      <c r="U108" s="900" t="s">
        <v>255</v>
      </c>
      <c r="V108" s="900" t="s">
        <v>256</v>
      </c>
      <c r="W108" s="900" t="s">
        <v>103</v>
      </c>
      <c r="Y108" s="900" t="s">
        <v>64</v>
      </c>
      <c r="Z108" s="900"/>
      <c r="AA108" s="900" t="s">
        <v>58</v>
      </c>
    </row>
    <row r="109" spans="2:27" ht="15" customHeight="1">
      <c r="C109" s="897"/>
      <c r="D109" s="99"/>
      <c r="F109" s="897"/>
      <c r="G109" s="104" t="s">
        <v>213</v>
      </c>
      <c r="H109" s="104" t="s">
        <v>214</v>
      </c>
      <c r="J109" s="897"/>
      <c r="K109" s="104" t="s">
        <v>213</v>
      </c>
      <c r="L109" s="104" t="s">
        <v>218</v>
      </c>
      <c r="S109" s="897"/>
      <c r="T109" s="897"/>
      <c r="U109" s="897"/>
      <c r="V109" s="897"/>
      <c r="W109" s="897"/>
      <c r="Y109" s="897"/>
      <c r="Z109" s="897"/>
      <c r="AA109" s="897"/>
    </row>
    <row r="110" spans="2:27" ht="15" customHeight="1">
      <c r="C110" s="111">
        <f>与件データ作成シート!E38</f>
        <v>0</v>
      </c>
      <c r="D110" s="175"/>
      <c r="F110" s="103" t="s">
        <v>83</v>
      </c>
      <c r="G110" s="116">
        <f>IF(与件データ作成シート!$A$7=2,与件データ計算シート!$C$110*按分データ等!F42,与件データ作成シート!E38)</f>
        <v>0</v>
      </c>
      <c r="H110" s="116">
        <f>IF(与件データ作成シート!$A$7=2,与件データ計算シート!$C$110*按分データ等!G42,与件データ作成シート!F38)</f>
        <v>0</v>
      </c>
      <c r="J110" s="109" t="s">
        <v>74</v>
      </c>
      <c r="K110" s="116">
        <f>G$110*按分データ等!D40/按分データ等!D$42</f>
        <v>0</v>
      </c>
      <c r="L110" s="116">
        <f>H$110*按分データ等!E40/按分データ等!E$42</f>
        <v>0</v>
      </c>
      <c r="S110" s="370" t="s">
        <v>366</v>
      </c>
      <c r="T110" s="371"/>
      <c r="U110" s="113"/>
      <c r="V110" s="113"/>
      <c r="W110" s="113"/>
      <c r="Y110" s="449" t="s">
        <v>44</v>
      </c>
      <c r="Z110" s="450" t="s">
        <v>339</v>
      </c>
      <c r="AA110" s="451">
        <f>SUMIF($S$110:$S$154,Z110,$W$110:$W$154)+SUMIF($T$110:$T$154,Z110,$W$110:$W$154)</f>
        <v>0</v>
      </c>
    </row>
    <row r="111" spans="2:27" ht="15" customHeight="1">
      <c r="F111" s="100" t="s">
        <v>246</v>
      </c>
      <c r="G111" s="180"/>
      <c r="H111" s="180"/>
      <c r="J111" s="108" t="s">
        <v>75</v>
      </c>
      <c r="K111" s="125">
        <f>G$110*按分データ等!D41/按分データ等!D$42</f>
        <v>0</v>
      </c>
      <c r="L111" s="114">
        <f>H$110*按分データ等!E41/按分データ等!E$42</f>
        <v>0</v>
      </c>
      <c r="S111" s="372"/>
      <c r="T111" s="373" t="s">
        <v>142</v>
      </c>
      <c r="U111" s="114">
        <f>$K$110*按分データ等!P7</f>
        <v>0</v>
      </c>
      <c r="V111" s="114">
        <f>$K$111*按分データ等!Q7</f>
        <v>0</v>
      </c>
      <c r="W111" s="114">
        <f>SUM(U111:V111)</f>
        <v>0</v>
      </c>
      <c r="Y111" s="452" t="s">
        <v>19</v>
      </c>
      <c r="Z111" s="453" t="s">
        <v>0</v>
      </c>
      <c r="AA111" s="454">
        <f t="shared" ref="AA111:AA148" si="11">SUMIF($S$110:$S$154,Z111,$W$110:$W$154)+SUMIF($T$110:$T$154,Z111,$W$110:$W$154)</f>
        <v>0</v>
      </c>
    </row>
    <row r="112" spans="2:27" ht="15" customHeight="1">
      <c r="F112" s="100" t="s">
        <v>250</v>
      </c>
      <c r="G112" s="175"/>
      <c r="H112" s="175"/>
      <c r="J112" s="103" t="s">
        <v>103</v>
      </c>
      <c r="K112" s="112">
        <f>SUM(K110:K111)</f>
        <v>0</v>
      </c>
      <c r="L112" s="112">
        <f>SUM(L110:L111)</f>
        <v>0</v>
      </c>
      <c r="S112" s="372"/>
      <c r="T112" s="373" t="s">
        <v>90</v>
      </c>
      <c r="U112" s="114">
        <f>$K$110*按分データ等!P8</f>
        <v>0</v>
      </c>
      <c r="V112" s="114">
        <f>$K$111*按分データ等!Q8</f>
        <v>0</v>
      </c>
      <c r="W112" s="114">
        <f>SUM(U112:V112)</f>
        <v>0</v>
      </c>
      <c r="Y112" s="452" t="s">
        <v>20</v>
      </c>
      <c r="Z112" s="453" t="s">
        <v>87</v>
      </c>
      <c r="AA112" s="454">
        <f t="shared" si="11"/>
        <v>0</v>
      </c>
    </row>
    <row r="113" spans="6:31" ht="15" customHeight="1">
      <c r="F113" s="100" t="s">
        <v>249</v>
      </c>
      <c r="J113" s="100" t="s">
        <v>251</v>
      </c>
      <c r="S113" s="374"/>
      <c r="T113" s="375" t="s">
        <v>143</v>
      </c>
      <c r="U113" s="114">
        <f>$K$110*按分データ等!P9</f>
        <v>0</v>
      </c>
      <c r="V113" s="114">
        <f>$K$111*按分データ等!Q9</f>
        <v>0</v>
      </c>
      <c r="W113" s="114">
        <f>SUM(U113:V113)</f>
        <v>0</v>
      </c>
      <c r="Y113" s="452" t="s">
        <v>21</v>
      </c>
      <c r="Z113" s="453" t="s">
        <v>1</v>
      </c>
      <c r="AA113" s="454">
        <f t="shared" si="11"/>
        <v>0</v>
      </c>
    </row>
    <row r="114" spans="6:31" ht="15" customHeight="1">
      <c r="F114" s="100" t="s">
        <v>403</v>
      </c>
      <c r="J114" s="100"/>
      <c r="S114" s="370" t="s">
        <v>92</v>
      </c>
      <c r="T114" s="371"/>
      <c r="U114" s="381">
        <f>$K$110*按分データ等!P10</f>
        <v>0</v>
      </c>
      <c r="V114" s="381">
        <f>$K$111*按分データ等!Q10</f>
        <v>0</v>
      </c>
      <c r="W114" s="381">
        <f>SUM(U114:V114)</f>
        <v>0</v>
      </c>
      <c r="Y114" s="455" t="s">
        <v>22</v>
      </c>
      <c r="Z114" s="456" t="s">
        <v>2</v>
      </c>
      <c r="AA114" s="457">
        <f t="shared" si="11"/>
        <v>0</v>
      </c>
    </row>
    <row r="115" spans="6:31" ht="15" customHeight="1">
      <c r="F115" s="100"/>
      <c r="J115" s="100"/>
      <c r="S115" s="376" t="s">
        <v>93</v>
      </c>
      <c r="T115" s="377"/>
      <c r="U115" s="382">
        <f>$K$110*按分データ等!P11</f>
        <v>0</v>
      </c>
      <c r="V115" s="382">
        <f>$K$111*按分データ等!Q11</f>
        <v>0</v>
      </c>
      <c r="W115" s="382">
        <f>SUM(U115:V115)</f>
        <v>0</v>
      </c>
      <c r="Y115" s="449" t="s">
        <v>23</v>
      </c>
      <c r="Z115" s="450" t="s">
        <v>3</v>
      </c>
      <c r="AA115" s="451">
        <f t="shared" si="11"/>
        <v>0</v>
      </c>
    </row>
    <row r="116" spans="6:31" ht="15" customHeight="1">
      <c r="S116" s="370" t="s">
        <v>367</v>
      </c>
      <c r="T116" s="371"/>
      <c r="U116" s="115"/>
      <c r="V116" s="115"/>
      <c r="W116" s="115"/>
      <c r="Y116" s="452" t="s">
        <v>24</v>
      </c>
      <c r="Z116" s="453" t="s">
        <v>4</v>
      </c>
      <c r="AA116" s="454">
        <f t="shared" si="11"/>
        <v>0</v>
      </c>
    </row>
    <row r="117" spans="6:31" ht="15" customHeight="1">
      <c r="S117" s="372"/>
      <c r="T117" s="373" t="s">
        <v>339</v>
      </c>
      <c r="U117" s="114">
        <f>$K$110*按分データ等!P13</f>
        <v>0</v>
      </c>
      <c r="V117" s="114">
        <f>$K$111*按分データ等!Q13</f>
        <v>0</v>
      </c>
      <c r="W117" s="114">
        <f>SUM(U117:V117)</f>
        <v>0</v>
      </c>
      <c r="Y117" s="452" t="s">
        <v>25</v>
      </c>
      <c r="Z117" s="453" t="s">
        <v>340</v>
      </c>
      <c r="AA117" s="454">
        <f t="shared" si="11"/>
        <v>0</v>
      </c>
      <c r="AE117" s="99"/>
    </row>
    <row r="118" spans="6:31" ht="12">
      <c r="S118" s="372"/>
      <c r="T118" s="373" t="s">
        <v>87</v>
      </c>
      <c r="U118" s="114">
        <f>$K$110*按分データ等!P14</f>
        <v>0</v>
      </c>
      <c r="V118" s="114">
        <f>$K$111*按分データ等!Q14</f>
        <v>0</v>
      </c>
      <c r="W118" s="114">
        <f t="shared" ref="W118:W128" si="12">SUM(U118:V118)</f>
        <v>0</v>
      </c>
      <c r="Y118" s="452" t="s">
        <v>26</v>
      </c>
      <c r="Z118" s="453" t="s">
        <v>5</v>
      </c>
      <c r="AA118" s="454">
        <f t="shared" si="11"/>
        <v>0</v>
      </c>
    </row>
    <row r="119" spans="6:31" ht="15" customHeight="1">
      <c r="S119" s="372"/>
      <c r="T119" s="373" t="s">
        <v>1</v>
      </c>
      <c r="U119" s="114">
        <f>$K$110*按分データ等!P15</f>
        <v>0</v>
      </c>
      <c r="V119" s="114">
        <f>$K$111*按分データ等!Q15</f>
        <v>0</v>
      </c>
      <c r="W119" s="114">
        <f t="shared" si="12"/>
        <v>0</v>
      </c>
      <c r="Y119" s="455" t="s">
        <v>27</v>
      </c>
      <c r="Z119" s="456" t="s">
        <v>6</v>
      </c>
      <c r="AA119" s="457">
        <f t="shared" si="11"/>
        <v>0</v>
      </c>
    </row>
    <row r="120" spans="6:31" ht="15" customHeight="1">
      <c r="S120" s="372"/>
      <c r="T120" s="373" t="s">
        <v>3</v>
      </c>
      <c r="U120" s="114">
        <f>$K$110*按分データ等!P16</f>
        <v>0</v>
      </c>
      <c r="V120" s="114">
        <f>$K$111*按分データ等!Q16</f>
        <v>0</v>
      </c>
      <c r="W120" s="114">
        <f t="shared" si="12"/>
        <v>0</v>
      </c>
      <c r="Y120" s="449" t="s">
        <v>28</v>
      </c>
      <c r="Z120" s="450" t="s">
        <v>7</v>
      </c>
      <c r="AA120" s="451">
        <f t="shared" si="11"/>
        <v>0</v>
      </c>
    </row>
    <row r="121" spans="6:31" ht="15" customHeight="1">
      <c r="S121" s="372"/>
      <c r="T121" s="373" t="s">
        <v>5</v>
      </c>
      <c r="U121" s="114">
        <f>$K$110*按分データ等!P17</f>
        <v>0</v>
      </c>
      <c r="V121" s="114">
        <f>$K$111*按分データ等!Q17</f>
        <v>0</v>
      </c>
      <c r="W121" s="114">
        <f t="shared" si="12"/>
        <v>0</v>
      </c>
      <c r="Y121" s="452" t="s">
        <v>29</v>
      </c>
      <c r="Z121" s="453" t="s">
        <v>8</v>
      </c>
      <c r="AA121" s="454">
        <f t="shared" si="11"/>
        <v>0</v>
      </c>
    </row>
    <row r="122" spans="6:31" ht="15" customHeight="1">
      <c r="S122" s="372"/>
      <c r="T122" s="373" t="s">
        <v>8</v>
      </c>
      <c r="U122" s="114">
        <f>$K$110*按分データ等!P18</f>
        <v>0</v>
      </c>
      <c r="V122" s="114">
        <f>$K$111*按分データ等!Q18</f>
        <v>0</v>
      </c>
      <c r="W122" s="114">
        <f t="shared" si="12"/>
        <v>0</v>
      </c>
      <c r="Y122" s="452" t="s">
        <v>30</v>
      </c>
      <c r="Z122" s="453" t="s">
        <v>341</v>
      </c>
      <c r="AA122" s="454">
        <f t="shared" si="11"/>
        <v>0</v>
      </c>
    </row>
    <row r="123" spans="6:31" ht="15" customHeight="1">
      <c r="S123" s="374"/>
      <c r="T123" s="375" t="s">
        <v>9</v>
      </c>
      <c r="U123" s="114">
        <f>$K$110*按分データ等!P19</f>
        <v>0</v>
      </c>
      <c r="V123" s="114">
        <f>$K$111*按分データ等!Q19</f>
        <v>0</v>
      </c>
      <c r="W123" s="114">
        <f t="shared" si="12"/>
        <v>0</v>
      </c>
      <c r="Y123" s="452" t="s">
        <v>31</v>
      </c>
      <c r="Z123" s="453" t="s">
        <v>342</v>
      </c>
      <c r="AA123" s="454">
        <f t="shared" si="11"/>
        <v>0</v>
      </c>
    </row>
    <row r="124" spans="6:31" ht="15" customHeight="1">
      <c r="S124" s="370" t="s">
        <v>368</v>
      </c>
      <c r="T124" s="371"/>
      <c r="U124" s="380"/>
      <c r="V124" s="380"/>
      <c r="W124" s="380"/>
      <c r="Y124" s="455" t="s">
        <v>32</v>
      </c>
      <c r="Z124" s="456" t="s">
        <v>343</v>
      </c>
      <c r="AA124" s="457">
        <f t="shared" si="11"/>
        <v>0</v>
      </c>
    </row>
    <row r="125" spans="6:31" ht="15" customHeight="1">
      <c r="S125" s="372"/>
      <c r="T125" s="373" t="s">
        <v>369</v>
      </c>
      <c r="U125" s="114">
        <f>$K$110*按分データ等!P21</f>
        <v>0</v>
      </c>
      <c r="V125" s="114">
        <f>$K$111*按分データ等!Q21</f>
        <v>0</v>
      </c>
      <c r="W125" s="114">
        <f t="shared" si="12"/>
        <v>0</v>
      </c>
      <c r="Y125" s="449" t="s">
        <v>33</v>
      </c>
      <c r="Z125" s="450" t="s">
        <v>88</v>
      </c>
      <c r="AA125" s="451">
        <f t="shared" si="11"/>
        <v>0</v>
      </c>
    </row>
    <row r="126" spans="6:31" ht="15" customHeight="1">
      <c r="S126" s="372"/>
      <c r="T126" s="373" t="s">
        <v>15</v>
      </c>
      <c r="U126" s="114">
        <f>$K$110*按分データ等!P22</f>
        <v>0</v>
      </c>
      <c r="V126" s="114">
        <f>$K$111*按分データ等!Q22</f>
        <v>0</v>
      </c>
      <c r="W126" s="114">
        <f t="shared" si="12"/>
        <v>0</v>
      </c>
      <c r="Y126" s="452" t="s">
        <v>34</v>
      </c>
      <c r="Z126" s="453" t="s">
        <v>344</v>
      </c>
      <c r="AA126" s="454">
        <f t="shared" si="11"/>
        <v>0</v>
      </c>
    </row>
    <row r="127" spans="6:31" ht="15" customHeight="1">
      <c r="S127" s="372"/>
      <c r="T127" s="373" t="s">
        <v>16</v>
      </c>
      <c r="U127" s="114">
        <f>$K$110*按分データ等!P23</f>
        <v>0</v>
      </c>
      <c r="V127" s="114">
        <f>$K$111*按分データ等!Q23</f>
        <v>0</v>
      </c>
      <c r="W127" s="114">
        <f t="shared" si="12"/>
        <v>0</v>
      </c>
      <c r="Y127" s="452" t="s">
        <v>35</v>
      </c>
      <c r="Z127" s="453" t="s">
        <v>345</v>
      </c>
      <c r="AA127" s="454">
        <f t="shared" si="11"/>
        <v>0</v>
      </c>
    </row>
    <row r="128" spans="6:31" ht="15" customHeight="1">
      <c r="S128" s="374"/>
      <c r="T128" s="375" t="s">
        <v>382</v>
      </c>
      <c r="U128" s="125">
        <f>$K$110*按分データ等!P24</f>
        <v>0</v>
      </c>
      <c r="V128" s="125">
        <f>$K$111*按分データ等!Q24</f>
        <v>0</v>
      </c>
      <c r="W128" s="125">
        <f t="shared" si="12"/>
        <v>0</v>
      </c>
      <c r="Y128" s="452" t="s">
        <v>36</v>
      </c>
      <c r="Z128" s="453" t="s">
        <v>53</v>
      </c>
      <c r="AA128" s="454">
        <f t="shared" si="11"/>
        <v>0</v>
      </c>
    </row>
    <row r="129" spans="19:27" ht="15" customHeight="1">
      <c r="S129" s="95" t="s">
        <v>103</v>
      </c>
      <c r="T129" s="379"/>
      <c r="U129" s="114">
        <f>SUM(U110:U128)</f>
        <v>0</v>
      </c>
      <c r="V129" s="114">
        <f t="shared" ref="V129:W129" si="13">SUM(V110:V128)</f>
        <v>0</v>
      </c>
      <c r="W129" s="114">
        <f t="shared" si="13"/>
        <v>0</v>
      </c>
      <c r="Y129" s="455" t="s">
        <v>94</v>
      </c>
      <c r="Z129" s="456" t="s">
        <v>9</v>
      </c>
      <c r="AA129" s="457">
        <f t="shared" si="11"/>
        <v>0</v>
      </c>
    </row>
    <row r="130" spans="19:27" ht="15" customHeight="1">
      <c r="S130" s="100" t="s">
        <v>243</v>
      </c>
      <c r="T130" s="379"/>
      <c r="U130" s="180"/>
      <c r="V130" s="180"/>
      <c r="W130" s="180"/>
      <c r="Y130" s="449" t="s">
        <v>104</v>
      </c>
      <c r="Z130" s="450" t="s">
        <v>10</v>
      </c>
      <c r="AA130" s="451">
        <f t="shared" si="11"/>
        <v>0</v>
      </c>
    </row>
    <row r="131" spans="19:27" ht="15" customHeight="1">
      <c r="W131" s="97" t="s">
        <v>144</v>
      </c>
      <c r="Y131" s="452" t="s">
        <v>105</v>
      </c>
      <c r="Z131" s="453" t="s">
        <v>11</v>
      </c>
      <c r="AA131" s="454">
        <f t="shared" si="11"/>
        <v>0</v>
      </c>
    </row>
    <row r="132" spans="19:27" ht="15" customHeight="1">
      <c r="S132" s="901" t="s">
        <v>376</v>
      </c>
      <c r="T132" s="902"/>
      <c r="U132" s="906" t="s">
        <v>255</v>
      </c>
      <c r="V132" s="906" t="s">
        <v>256</v>
      </c>
      <c r="W132" s="906" t="s">
        <v>103</v>
      </c>
      <c r="Y132" s="452" t="s">
        <v>106</v>
      </c>
      <c r="Z132" s="453" t="s">
        <v>346</v>
      </c>
      <c r="AA132" s="454">
        <f t="shared" si="11"/>
        <v>0</v>
      </c>
    </row>
    <row r="133" spans="19:27" ht="15" customHeight="1">
      <c r="S133" s="903"/>
      <c r="T133" s="904"/>
      <c r="U133" s="907"/>
      <c r="V133" s="907"/>
      <c r="W133" s="907"/>
      <c r="Y133" s="452" t="s">
        <v>107</v>
      </c>
      <c r="Z133" s="453" t="s">
        <v>89</v>
      </c>
      <c r="AA133" s="454">
        <f t="shared" si="11"/>
        <v>0</v>
      </c>
    </row>
    <row r="134" spans="19:27" ht="15" customHeight="1">
      <c r="S134" s="388"/>
      <c r="T134" s="389" t="s">
        <v>92</v>
      </c>
      <c r="U134" s="390">
        <f>$L$110*按分データ等!O31</f>
        <v>0</v>
      </c>
      <c r="V134" s="390">
        <f>$L$111*按分データ等!P31</f>
        <v>0</v>
      </c>
      <c r="W134" s="390">
        <f>SUM(U134:V134)</f>
        <v>0</v>
      </c>
      <c r="Y134" s="455" t="s">
        <v>347</v>
      </c>
      <c r="Z134" s="456" t="s">
        <v>348</v>
      </c>
      <c r="AA134" s="457">
        <f t="shared" si="11"/>
        <v>0</v>
      </c>
    </row>
    <row r="135" spans="19:27" ht="15" customHeight="1">
      <c r="S135" s="391"/>
      <c r="T135" s="392" t="s">
        <v>93</v>
      </c>
      <c r="U135" s="393">
        <f>$L$110*按分データ等!O32</f>
        <v>0</v>
      </c>
      <c r="V135" s="393">
        <f>$L$111*按分データ等!P32</f>
        <v>0</v>
      </c>
      <c r="W135" s="393">
        <f t="shared" ref="W135:W154" si="14">SUM(U135:V135)</f>
        <v>0</v>
      </c>
      <c r="Y135" s="449" t="s">
        <v>108</v>
      </c>
      <c r="Z135" s="450" t="s">
        <v>12</v>
      </c>
      <c r="AA135" s="451">
        <f t="shared" si="11"/>
        <v>0</v>
      </c>
    </row>
    <row r="136" spans="19:27" ht="15" customHeight="1">
      <c r="S136" s="394" t="s">
        <v>77</v>
      </c>
      <c r="T136" s="395"/>
      <c r="U136" s="396"/>
      <c r="V136" s="396"/>
      <c r="W136" s="396"/>
      <c r="Y136" s="452" t="s">
        <v>109</v>
      </c>
      <c r="Z136" s="453" t="s">
        <v>13</v>
      </c>
      <c r="AA136" s="454">
        <f t="shared" si="11"/>
        <v>0</v>
      </c>
    </row>
    <row r="137" spans="19:27" ht="15" customHeight="1">
      <c r="S137" s="394"/>
      <c r="T137" s="397" t="s">
        <v>120</v>
      </c>
      <c r="U137" s="398">
        <f>$L$110*按分データ等!O34</f>
        <v>0</v>
      </c>
      <c r="V137" s="398">
        <f>$L$111*按分データ等!P34</f>
        <v>0</v>
      </c>
      <c r="W137" s="398">
        <f t="shared" si="14"/>
        <v>0</v>
      </c>
      <c r="Y137" s="452" t="s">
        <v>110</v>
      </c>
      <c r="Z137" s="453" t="s">
        <v>349</v>
      </c>
      <c r="AA137" s="454">
        <f t="shared" si="11"/>
        <v>0</v>
      </c>
    </row>
    <row r="138" spans="19:27" ht="15" customHeight="1">
      <c r="S138" s="394"/>
      <c r="T138" s="397" t="s">
        <v>264</v>
      </c>
      <c r="U138" s="398">
        <f>$L$110*按分データ等!O35</f>
        <v>0</v>
      </c>
      <c r="V138" s="398">
        <f>$L$111*按分データ等!P35</f>
        <v>0</v>
      </c>
      <c r="W138" s="398">
        <f t="shared" si="14"/>
        <v>0</v>
      </c>
      <c r="Y138" s="452" t="s">
        <v>111</v>
      </c>
      <c r="Z138" s="453" t="s">
        <v>91</v>
      </c>
      <c r="AA138" s="454">
        <f t="shared" si="11"/>
        <v>0</v>
      </c>
    </row>
    <row r="139" spans="19:27" ht="15" customHeight="1">
      <c r="S139" s="388" t="s">
        <v>221</v>
      </c>
      <c r="T139" s="399"/>
      <c r="U139" s="400"/>
      <c r="V139" s="400"/>
      <c r="W139" s="400"/>
      <c r="Y139" s="455" t="s">
        <v>112</v>
      </c>
      <c r="Z139" s="456" t="s">
        <v>14</v>
      </c>
      <c r="AA139" s="457">
        <f t="shared" si="11"/>
        <v>0</v>
      </c>
    </row>
    <row r="140" spans="19:27" ht="15" customHeight="1">
      <c r="S140" s="394"/>
      <c r="T140" s="397" t="s">
        <v>120</v>
      </c>
      <c r="U140" s="398">
        <f>$L$110*按分データ等!O37</f>
        <v>0</v>
      </c>
      <c r="V140" s="398">
        <f>$L$111*按分データ等!P37</f>
        <v>0</v>
      </c>
      <c r="W140" s="398">
        <f t="shared" si="14"/>
        <v>0</v>
      </c>
      <c r="Y140" s="449" t="s">
        <v>113</v>
      </c>
      <c r="Z140" s="450" t="s">
        <v>15</v>
      </c>
      <c r="AA140" s="451">
        <f t="shared" si="11"/>
        <v>0</v>
      </c>
    </row>
    <row r="141" spans="19:27" ht="15" customHeight="1">
      <c r="S141" s="394"/>
      <c r="T141" s="397" t="s">
        <v>265</v>
      </c>
      <c r="U141" s="398">
        <f>$L$110*按分データ等!O38</f>
        <v>0</v>
      </c>
      <c r="V141" s="398">
        <f>$L$111*按分データ等!P38</f>
        <v>0</v>
      </c>
      <c r="W141" s="398">
        <f t="shared" si="14"/>
        <v>0</v>
      </c>
      <c r="Y141" s="452" t="s">
        <v>114</v>
      </c>
      <c r="Z141" s="453" t="s">
        <v>350</v>
      </c>
      <c r="AA141" s="454">
        <f t="shared" si="11"/>
        <v>0</v>
      </c>
    </row>
    <row r="142" spans="19:27" ht="15" customHeight="1">
      <c r="S142" s="394"/>
      <c r="T142" s="397" t="s">
        <v>121</v>
      </c>
      <c r="U142" s="398">
        <f>$L$110*按分データ等!O39</f>
        <v>0</v>
      </c>
      <c r="V142" s="398">
        <f>$L$111*按分データ等!P39</f>
        <v>0</v>
      </c>
      <c r="W142" s="398">
        <f t="shared" si="14"/>
        <v>0</v>
      </c>
      <c r="Y142" s="452" t="s">
        <v>115</v>
      </c>
      <c r="Z142" s="453" t="s">
        <v>351</v>
      </c>
      <c r="AA142" s="454">
        <f t="shared" si="11"/>
        <v>0</v>
      </c>
    </row>
    <row r="143" spans="19:27" ht="15" customHeight="1">
      <c r="S143" s="394"/>
      <c r="T143" s="397" t="s">
        <v>264</v>
      </c>
      <c r="U143" s="398">
        <f>$L$110*按分データ等!O40</f>
        <v>0</v>
      </c>
      <c r="V143" s="398">
        <f>$L$111*按分データ等!P40</f>
        <v>0</v>
      </c>
      <c r="W143" s="398">
        <f t="shared" si="14"/>
        <v>0</v>
      </c>
      <c r="Y143" s="452" t="s">
        <v>116</v>
      </c>
      <c r="Z143" s="453" t="s">
        <v>16</v>
      </c>
      <c r="AA143" s="454">
        <f t="shared" si="11"/>
        <v>0</v>
      </c>
    </row>
    <row r="144" spans="19:27" ht="15" customHeight="1">
      <c r="S144" s="394"/>
      <c r="T144" s="397" t="s">
        <v>383</v>
      </c>
      <c r="U144" s="398">
        <f>$L$110*按分データ等!O41</f>
        <v>0</v>
      </c>
      <c r="V144" s="398">
        <f>$L$111*按分データ等!P41</f>
        <v>0</v>
      </c>
      <c r="W144" s="398">
        <f t="shared" si="14"/>
        <v>0</v>
      </c>
      <c r="Y144" s="455" t="s">
        <v>352</v>
      </c>
      <c r="Z144" s="456" t="s">
        <v>92</v>
      </c>
      <c r="AA144" s="457">
        <f t="shared" si="11"/>
        <v>0</v>
      </c>
    </row>
    <row r="145" spans="2:27" ht="15" customHeight="1">
      <c r="S145" s="388" t="s">
        <v>222</v>
      </c>
      <c r="T145" s="399"/>
      <c r="U145" s="400"/>
      <c r="V145" s="400"/>
      <c r="W145" s="400"/>
      <c r="Y145" s="449" t="s">
        <v>353</v>
      </c>
      <c r="Z145" s="450" t="s">
        <v>93</v>
      </c>
      <c r="AA145" s="451">
        <f t="shared" si="11"/>
        <v>0</v>
      </c>
    </row>
    <row r="146" spans="2:27" ht="15" customHeight="1">
      <c r="S146" s="394"/>
      <c r="T146" s="397" t="s">
        <v>339</v>
      </c>
      <c r="U146" s="398">
        <f>$L$110*按分データ等!O43</f>
        <v>0</v>
      </c>
      <c r="V146" s="398">
        <f>$L$111*按分データ等!P43</f>
        <v>0</v>
      </c>
      <c r="W146" s="398">
        <f>SUM(U146:V146)</f>
        <v>0</v>
      </c>
      <c r="Y146" s="452" t="s">
        <v>117</v>
      </c>
      <c r="Z146" s="453" t="s">
        <v>381</v>
      </c>
      <c r="AA146" s="454">
        <f t="shared" si="11"/>
        <v>0</v>
      </c>
    </row>
    <row r="147" spans="2:27" ht="15" customHeight="1">
      <c r="S147" s="394"/>
      <c r="T147" s="397" t="s">
        <v>266</v>
      </c>
      <c r="U147" s="398">
        <f>$L$110*按分データ等!O44</f>
        <v>0</v>
      </c>
      <c r="V147" s="398">
        <f>$L$111*按分データ等!P44</f>
        <v>0</v>
      </c>
      <c r="W147" s="398">
        <f t="shared" si="14"/>
        <v>0</v>
      </c>
      <c r="Y147" s="452" t="s">
        <v>118</v>
      </c>
      <c r="Z147" s="453" t="s">
        <v>17</v>
      </c>
      <c r="AA147" s="454">
        <f t="shared" si="11"/>
        <v>0</v>
      </c>
    </row>
    <row r="148" spans="2:27" ht="15" customHeight="1">
      <c r="S148" s="394"/>
      <c r="T148" s="397" t="s">
        <v>267</v>
      </c>
      <c r="U148" s="398">
        <f>$L$110*按分データ等!O45</f>
        <v>0</v>
      </c>
      <c r="V148" s="398">
        <f>$L$111*按分データ等!P45</f>
        <v>0</v>
      </c>
      <c r="W148" s="398">
        <f t="shared" si="14"/>
        <v>0</v>
      </c>
      <c r="Y148" s="455" t="s">
        <v>119</v>
      </c>
      <c r="Z148" s="456" t="s">
        <v>18</v>
      </c>
      <c r="AA148" s="457">
        <f t="shared" si="11"/>
        <v>0</v>
      </c>
    </row>
    <row r="149" spans="2:27" ht="15" customHeight="1">
      <c r="S149" s="394"/>
      <c r="T149" s="397" t="s">
        <v>268</v>
      </c>
      <c r="U149" s="398">
        <f>$L$110*按分データ等!O46</f>
        <v>0</v>
      </c>
      <c r="V149" s="398">
        <f>$L$111*按分データ等!P46</f>
        <v>0</v>
      </c>
      <c r="W149" s="398">
        <f t="shared" si="14"/>
        <v>0</v>
      </c>
      <c r="Y149" s="104"/>
      <c r="Z149" s="103" t="s">
        <v>37</v>
      </c>
      <c r="AA149" s="112">
        <f>SUM(AA110:AA148)</f>
        <v>0</v>
      </c>
    </row>
    <row r="150" spans="2:27" ht="15" customHeight="1">
      <c r="S150" s="394"/>
      <c r="T150" s="397" t="s">
        <v>370</v>
      </c>
      <c r="U150" s="398">
        <f>$L$110*按分データ等!O47</f>
        <v>0</v>
      </c>
      <c r="V150" s="398">
        <f>$L$111*按分データ等!P47</f>
        <v>0</v>
      </c>
      <c r="W150" s="398">
        <f t="shared" si="14"/>
        <v>0</v>
      </c>
      <c r="Y150" s="100" t="s">
        <v>374</v>
      </c>
    </row>
    <row r="151" spans="2:27" ht="15" customHeight="1">
      <c r="S151" s="394"/>
      <c r="T151" s="397" t="s">
        <v>371</v>
      </c>
      <c r="U151" s="398">
        <f>$L$110*按分データ等!O48</f>
        <v>0</v>
      </c>
      <c r="V151" s="398">
        <f>$L$111*按分データ等!P48</f>
        <v>0</v>
      </c>
      <c r="W151" s="398">
        <f t="shared" si="14"/>
        <v>0</v>
      </c>
      <c r="Z151" s="100"/>
    </row>
    <row r="152" spans="2:27" ht="15" customHeight="1">
      <c r="S152" s="394"/>
      <c r="T152" s="401" t="s">
        <v>372</v>
      </c>
      <c r="U152" s="402">
        <f>$L$110*按分データ等!O49</f>
        <v>0</v>
      </c>
      <c r="V152" s="402">
        <f>$L$111*按分データ等!P49</f>
        <v>0</v>
      </c>
      <c r="W152" s="402">
        <f t="shared" si="14"/>
        <v>0</v>
      </c>
      <c r="Y152" s="100"/>
    </row>
    <row r="153" spans="2:27" ht="15" customHeight="1">
      <c r="S153" s="394"/>
      <c r="T153" s="401" t="s">
        <v>9</v>
      </c>
      <c r="U153" s="398">
        <f>$L$110*按分データ等!O50</f>
        <v>0</v>
      </c>
      <c r="V153" s="398">
        <f>$L$111*按分データ等!P50</f>
        <v>0</v>
      </c>
      <c r="W153" s="398">
        <f t="shared" si="14"/>
        <v>0</v>
      </c>
      <c r="Y153" s="100"/>
    </row>
    <row r="154" spans="2:27" ht="15" customHeight="1">
      <c r="S154" s="394"/>
      <c r="T154" s="401" t="s">
        <v>269</v>
      </c>
      <c r="U154" s="402">
        <f>$L$110*按分データ等!O51</f>
        <v>0</v>
      </c>
      <c r="V154" s="402">
        <f>$L$111*按分データ等!P51</f>
        <v>0</v>
      </c>
      <c r="W154" s="402">
        <f t="shared" si="14"/>
        <v>0</v>
      </c>
      <c r="Y154" s="100"/>
    </row>
    <row r="155" spans="2:27" ht="15" customHeight="1">
      <c r="S155" s="403" t="s">
        <v>223</v>
      </c>
      <c r="T155" s="404"/>
      <c r="U155" s="405">
        <f>SUM(U134:U154)</f>
        <v>0</v>
      </c>
      <c r="V155" s="406">
        <f t="shared" ref="V155:W155" si="15">SUM(V134:V154)</f>
        <v>0</v>
      </c>
      <c r="W155" s="406">
        <f t="shared" si="15"/>
        <v>0</v>
      </c>
      <c r="Y155" s="100"/>
    </row>
    <row r="156" spans="2:27" ht="15" customHeight="1">
      <c r="S156" s="100" t="s">
        <v>243</v>
      </c>
      <c r="T156" s="408"/>
      <c r="U156" s="409"/>
      <c r="V156" s="409"/>
      <c r="W156" s="409"/>
      <c r="Y156" s="100"/>
    </row>
    <row r="157" spans="2:27" ht="15" customHeight="1">
      <c r="S157" s="408"/>
      <c r="T157" s="408"/>
      <c r="U157" s="409"/>
      <c r="V157" s="409"/>
      <c r="W157" s="409"/>
      <c r="Y157" s="100"/>
    </row>
    <row r="158" spans="2:27" ht="15" customHeight="1">
      <c r="B158" s="102" t="s">
        <v>208</v>
      </c>
      <c r="Y158" s="100"/>
    </row>
    <row r="159" spans="2:27" ht="15" customHeight="1">
      <c r="D159" s="97" t="s">
        <v>137</v>
      </c>
      <c r="E159" s="97"/>
      <c r="H159" s="97" t="s">
        <v>135</v>
      </c>
      <c r="W159" s="97" t="s">
        <v>144</v>
      </c>
      <c r="AA159" s="98" t="s">
        <v>144</v>
      </c>
    </row>
    <row r="160" spans="2:27" ht="15" customHeight="1">
      <c r="C160" s="900"/>
      <c r="D160" s="896" t="s">
        <v>260</v>
      </c>
      <c r="E160" s="99"/>
      <c r="F160" s="900"/>
      <c r="G160" s="898" t="s">
        <v>228</v>
      </c>
      <c r="H160" s="899"/>
      <c r="S160" s="908" t="s">
        <v>375</v>
      </c>
      <c r="T160" s="909"/>
      <c r="U160" s="900" t="s">
        <v>255</v>
      </c>
      <c r="V160" s="900" t="s">
        <v>256</v>
      </c>
      <c r="W160" s="900" t="s">
        <v>103</v>
      </c>
      <c r="Y160" s="908" t="s">
        <v>64</v>
      </c>
      <c r="Z160" s="909"/>
      <c r="AA160" s="900" t="s">
        <v>58</v>
      </c>
    </row>
    <row r="161" spans="3:27" ht="15" customHeight="1">
      <c r="C161" s="897"/>
      <c r="D161" s="897"/>
      <c r="E161" s="175"/>
      <c r="F161" s="897"/>
      <c r="G161" s="104" t="s">
        <v>213</v>
      </c>
      <c r="H161" s="104" t="s">
        <v>214</v>
      </c>
      <c r="S161" s="910"/>
      <c r="T161" s="911"/>
      <c r="U161" s="897"/>
      <c r="V161" s="897"/>
      <c r="W161" s="897"/>
      <c r="Y161" s="910"/>
      <c r="Z161" s="911"/>
      <c r="AA161" s="897"/>
    </row>
    <row r="162" spans="3:27" ht="15" customHeight="1">
      <c r="C162" s="126" t="s">
        <v>74</v>
      </c>
      <c r="D162" s="121">
        <f>与件データ作成シート!E44</f>
        <v>0</v>
      </c>
      <c r="E162" s="175"/>
      <c r="F162" s="109" t="s">
        <v>74</v>
      </c>
      <c r="G162" s="116">
        <f>IF(与件データ作成シート!$A$7=2,与件データ計算シート!$D162*按分データ等!F40/按分データ等!$H40,与件データ作成シート!E44)</f>
        <v>0</v>
      </c>
      <c r="H162" s="116">
        <f>IF(与件データ作成シート!$A$7=2,与件データ計算シート!$D162*按分データ等!G40/按分データ等!$H40,与件データ作成シート!F44)</f>
        <v>0</v>
      </c>
      <c r="S162" s="370" t="s">
        <v>366</v>
      </c>
      <c r="T162" s="371"/>
      <c r="U162" s="113"/>
      <c r="V162" s="113"/>
      <c r="W162" s="113"/>
      <c r="Y162" s="449" t="s">
        <v>44</v>
      </c>
      <c r="Z162" s="450" t="s">
        <v>339</v>
      </c>
      <c r="AA162" s="451">
        <f>SUMIF($S$163:$S$206,Z162,$W$163:$W$206)+SUMIF($T$163:$T$206,Z162,$W$163:$W$206)</f>
        <v>0</v>
      </c>
    </row>
    <row r="163" spans="3:27" ht="15" customHeight="1">
      <c r="C163" s="107" t="s">
        <v>75</v>
      </c>
      <c r="D163" s="121">
        <f>与件データ作成シート!E45</f>
        <v>0</v>
      </c>
      <c r="E163" s="175"/>
      <c r="F163" s="108" t="s">
        <v>75</v>
      </c>
      <c r="G163" s="125">
        <f>IF(与件データ作成シート!$A$7=2,与件データ計算シート!$D163*按分データ等!F41/按分データ等!$H41,与件データ作成シート!E45)</f>
        <v>0</v>
      </c>
      <c r="H163" s="114">
        <f>IF(与件データ作成シート!$A$7=2,与件データ計算シート!$D163*按分データ等!G41/按分データ等!$H41,与件データ作成シート!F45)</f>
        <v>0</v>
      </c>
      <c r="S163" s="372"/>
      <c r="T163" s="373" t="s">
        <v>142</v>
      </c>
      <c r="U163" s="114">
        <f>$G$162*按分データ等!P7</f>
        <v>0</v>
      </c>
      <c r="V163" s="114">
        <f>$G$163*按分データ等!Q7</f>
        <v>0</v>
      </c>
      <c r="W163" s="114">
        <f t="shared" ref="W163:W173" si="16">SUM(U163:V163)</f>
        <v>0</v>
      </c>
      <c r="Y163" s="452" t="s">
        <v>19</v>
      </c>
      <c r="Z163" s="453" t="s">
        <v>0</v>
      </c>
      <c r="AA163" s="454">
        <f t="shared" ref="AA163:AA200" si="17">SUMIF($S$163:$S$206,Z163,$W$163:$W$206)+SUMIF($T$163:$T$206,Z163,$W$163:$W$206)</f>
        <v>0</v>
      </c>
    </row>
    <row r="164" spans="3:27" ht="15" customHeight="1">
      <c r="C164" s="103" t="s">
        <v>103</v>
      </c>
      <c r="D164" s="112">
        <f>SUM(D162:D163)</f>
        <v>0</v>
      </c>
      <c r="F164" s="103" t="s">
        <v>103</v>
      </c>
      <c r="G164" s="112">
        <f>SUM(G162:G163)</f>
        <v>0</v>
      </c>
      <c r="H164" s="112">
        <f>SUM(H162:H163)</f>
        <v>0</v>
      </c>
      <c r="S164" s="372"/>
      <c r="T164" s="373" t="s">
        <v>90</v>
      </c>
      <c r="U164" s="114">
        <f>$G$162*按分データ等!P8</f>
        <v>0</v>
      </c>
      <c r="V164" s="114">
        <f>$G$163*按分データ等!Q8</f>
        <v>0</v>
      </c>
      <c r="W164" s="114">
        <f t="shared" si="16"/>
        <v>0</v>
      </c>
      <c r="Y164" s="452" t="s">
        <v>20</v>
      </c>
      <c r="Z164" s="453" t="s">
        <v>87</v>
      </c>
      <c r="AA164" s="454">
        <f t="shared" si="17"/>
        <v>0</v>
      </c>
    </row>
    <row r="165" spans="3:27" ht="15" customHeight="1">
      <c r="F165" s="100" t="s">
        <v>246</v>
      </c>
      <c r="S165" s="374"/>
      <c r="T165" s="375" t="s">
        <v>143</v>
      </c>
      <c r="U165" s="114">
        <f>$G$162*按分データ等!P9</f>
        <v>0</v>
      </c>
      <c r="V165" s="114">
        <f>$G$163*按分データ等!Q9</f>
        <v>0</v>
      </c>
      <c r="W165" s="114">
        <f t="shared" si="16"/>
        <v>0</v>
      </c>
      <c r="Y165" s="452" t="s">
        <v>21</v>
      </c>
      <c r="Z165" s="453" t="s">
        <v>1</v>
      </c>
      <c r="AA165" s="454">
        <f t="shared" si="17"/>
        <v>0</v>
      </c>
    </row>
    <row r="166" spans="3:27" ht="15" customHeight="1">
      <c r="F166" s="100" t="s">
        <v>250</v>
      </c>
      <c r="S166" s="370" t="s">
        <v>92</v>
      </c>
      <c r="T166" s="371"/>
      <c r="U166" s="117">
        <f>$G$162*按分データ等!P10</f>
        <v>0</v>
      </c>
      <c r="V166" s="117">
        <f>$G$163*按分データ等!Q10</f>
        <v>0</v>
      </c>
      <c r="W166" s="117">
        <f t="shared" si="16"/>
        <v>0</v>
      </c>
      <c r="Y166" s="455" t="s">
        <v>22</v>
      </c>
      <c r="Z166" s="456" t="s">
        <v>2</v>
      </c>
      <c r="AA166" s="457">
        <f t="shared" si="17"/>
        <v>0</v>
      </c>
    </row>
    <row r="167" spans="3:27" ht="15" customHeight="1">
      <c r="F167" s="100" t="s">
        <v>249</v>
      </c>
      <c r="S167" s="376" t="s">
        <v>93</v>
      </c>
      <c r="T167" s="377"/>
      <c r="U167" s="117">
        <f>$G$162*按分データ等!P11</f>
        <v>0</v>
      </c>
      <c r="V167" s="117">
        <f>$G$163*按分データ等!Q11</f>
        <v>0</v>
      </c>
      <c r="W167" s="117">
        <f t="shared" si="16"/>
        <v>0</v>
      </c>
      <c r="Y167" s="449" t="s">
        <v>23</v>
      </c>
      <c r="Z167" s="450" t="s">
        <v>3</v>
      </c>
      <c r="AA167" s="451">
        <f t="shared" si="17"/>
        <v>0</v>
      </c>
    </row>
    <row r="168" spans="3:27" ht="15" customHeight="1">
      <c r="F168" s="100" t="s">
        <v>404</v>
      </c>
      <c r="S168" s="370" t="s">
        <v>367</v>
      </c>
      <c r="T168" s="371"/>
      <c r="U168" s="115"/>
      <c r="V168" s="115"/>
      <c r="W168" s="115"/>
      <c r="Y168" s="452" t="s">
        <v>24</v>
      </c>
      <c r="Z168" s="453" t="s">
        <v>4</v>
      </c>
      <c r="AA168" s="454">
        <f t="shared" si="17"/>
        <v>0</v>
      </c>
    </row>
    <row r="169" spans="3:27" ht="15" customHeight="1">
      <c r="S169" s="372"/>
      <c r="T169" s="373" t="s">
        <v>339</v>
      </c>
      <c r="U169" s="114">
        <f>$G$162*按分データ等!P13</f>
        <v>0</v>
      </c>
      <c r="V169" s="114">
        <f>$G$163*按分データ等!Q13</f>
        <v>0</v>
      </c>
      <c r="W169" s="114">
        <f t="shared" si="16"/>
        <v>0</v>
      </c>
      <c r="Y169" s="452" t="s">
        <v>25</v>
      </c>
      <c r="Z169" s="453" t="s">
        <v>340</v>
      </c>
      <c r="AA169" s="454">
        <f t="shared" si="17"/>
        <v>0</v>
      </c>
    </row>
    <row r="170" spans="3:27" ht="15" customHeight="1">
      <c r="S170" s="372"/>
      <c r="T170" s="373" t="s">
        <v>87</v>
      </c>
      <c r="U170" s="114">
        <f>$G$162*按分データ等!P14</f>
        <v>0</v>
      </c>
      <c r="V170" s="114">
        <f>$G$163*按分データ等!Q14</f>
        <v>0</v>
      </c>
      <c r="W170" s="114">
        <f t="shared" si="16"/>
        <v>0</v>
      </c>
      <c r="Y170" s="452" t="s">
        <v>26</v>
      </c>
      <c r="Z170" s="453" t="s">
        <v>5</v>
      </c>
      <c r="AA170" s="454">
        <f t="shared" si="17"/>
        <v>0</v>
      </c>
    </row>
    <row r="171" spans="3:27" ht="15" customHeight="1">
      <c r="S171" s="372"/>
      <c r="T171" s="373" t="s">
        <v>1</v>
      </c>
      <c r="U171" s="114">
        <f>$G$162*按分データ等!P15</f>
        <v>0</v>
      </c>
      <c r="V171" s="114">
        <f>$G$163*按分データ等!Q15</f>
        <v>0</v>
      </c>
      <c r="W171" s="114">
        <f t="shared" si="16"/>
        <v>0</v>
      </c>
      <c r="Y171" s="455" t="s">
        <v>27</v>
      </c>
      <c r="Z171" s="456" t="s">
        <v>6</v>
      </c>
      <c r="AA171" s="457">
        <f t="shared" si="17"/>
        <v>0</v>
      </c>
    </row>
    <row r="172" spans="3:27" ht="15" customHeight="1">
      <c r="S172" s="372"/>
      <c r="T172" s="373" t="s">
        <v>3</v>
      </c>
      <c r="U172" s="114">
        <f>$G$162*按分データ等!P16</f>
        <v>0</v>
      </c>
      <c r="V172" s="114">
        <f>$G$163*按分データ等!Q16</f>
        <v>0</v>
      </c>
      <c r="W172" s="114">
        <f t="shared" si="16"/>
        <v>0</v>
      </c>
      <c r="Y172" s="449" t="s">
        <v>28</v>
      </c>
      <c r="Z172" s="450" t="s">
        <v>7</v>
      </c>
      <c r="AA172" s="451">
        <f t="shared" si="17"/>
        <v>0</v>
      </c>
    </row>
    <row r="173" spans="3:27" ht="15" customHeight="1">
      <c r="S173" s="372"/>
      <c r="T173" s="373" t="s">
        <v>5</v>
      </c>
      <c r="U173" s="114">
        <f>$G$162*按分データ等!P17</f>
        <v>0</v>
      </c>
      <c r="V173" s="114">
        <f>$G$163*按分データ等!Q17</f>
        <v>0</v>
      </c>
      <c r="W173" s="114">
        <f t="shared" si="16"/>
        <v>0</v>
      </c>
      <c r="Y173" s="452" t="s">
        <v>29</v>
      </c>
      <c r="Z173" s="453" t="s">
        <v>8</v>
      </c>
      <c r="AA173" s="454">
        <f t="shared" si="17"/>
        <v>0</v>
      </c>
    </row>
    <row r="174" spans="3:27" ht="12">
      <c r="S174" s="372"/>
      <c r="T174" s="373" t="s">
        <v>8</v>
      </c>
      <c r="U174" s="114">
        <f>$G$162*按分データ等!P18</f>
        <v>0</v>
      </c>
      <c r="V174" s="114">
        <f>$G$163*按分データ等!Q18</f>
        <v>0</v>
      </c>
      <c r="W174" s="114">
        <f>SUM(U174:V174)</f>
        <v>0</v>
      </c>
      <c r="Y174" s="452" t="s">
        <v>30</v>
      </c>
      <c r="Z174" s="453" t="s">
        <v>341</v>
      </c>
      <c r="AA174" s="454">
        <f t="shared" si="17"/>
        <v>0</v>
      </c>
    </row>
    <row r="175" spans="3:27" ht="15" customHeight="1">
      <c r="S175" s="374"/>
      <c r="T175" s="375" t="s">
        <v>9</v>
      </c>
      <c r="U175" s="114">
        <f>$G$162*按分データ等!P19</f>
        <v>0</v>
      </c>
      <c r="V175" s="114">
        <f>$G$163*按分データ等!Q19</f>
        <v>0</v>
      </c>
      <c r="W175" s="114">
        <f>SUM(U175:V175)</f>
        <v>0</v>
      </c>
      <c r="Y175" s="452" t="s">
        <v>31</v>
      </c>
      <c r="Z175" s="453" t="s">
        <v>342</v>
      </c>
      <c r="AA175" s="454">
        <f t="shared" si="17"/>
        <v>0</v>
      </c>
    </row>
    <row r="176" spans="3:27" ht="15" customHeight="1">
      <c r="S176" s="370" t="s">
        <v>368</v>
      </c>
      <c r="T176" s="371"/>
      <c r="U176" s="190"/>
      <c r="V176" s="190"/>
      <c r="W176" s="190"/>
      <c r="Y176" s="455" t="s">
        <v>32</v>
      </c>
      <c r="Z176" s="456" t="s">
        <v>343</v>
      </c>
      <c r="AA176" s="457">
        <f t="shared" si="17"/>
        <v>0</v>
      </c>
    </row>
    <row r="177" spans="19:27" ht="15" customHeight="1">
      <c r="S177" s="372"/>
      <c r="T177" s="373" t="s">
        <v>369</v>
      </c>
      <c r="U177" s="114">
        <f>$G$162*按分データ等!P21</f>
        <v>0</v>
      </c>
      <c r="V177" s="114">
        <f>$G$163*按分データ等!Q21</f>
        <v>0</v>
      </c>
      <c r="W177" s="114">
        <f>SUM(U177:V177)</f>
        <v>0</v>
      </c>
      <c r="Y177" s="449" t="s">
        <v>33</v>
      </c>
      <c r="Z177" s="450" t="s">
        <v>88</v>
      </c>
      <c r="AA177" s="451">
        <f t="shared" si="17"/>
        <v>0</v>
      </c>
    </row>
    <row r="178" spans="19:27" ht="15" customHeight="1">
      <c r="S178" s="372"/>
      <c r="T178" s="373" t="s">
        <v>15</v>
      </c>
      <c r="U178" s="114">
        <f>$G$162*按分データ等!P22</f>
        <v>0</v>
      </c>
      <c r="V178" s="114">
        <f>$G$163*按分データ等!Q22</f>
        <v>0</v>
      </c>
      <c r="W178" s="114">
        <f t="shared" ref="W178:W180" si="18">SUM(U178:V178)</f>
        <v>0</v>
      </c>
      <c r="Y178" s="452" t="s">
        <v>34</v>
      </c>
      <c r="Z178" s="453" t="s">
        <v>344</v>
      </c>
      <c r="AA178" s="454">
        <f t="shared" si="17"/>
        <v>0</v>
      </c>
    </row>
    <row r="179" spans="19:27" ht="15" customHeight="1">
      <c r="S179" s="372"/>
      <c r="T179" s="373" t="s">
        <v>16</v>
      </c>
      <c r="U179" s="114">
        <f>$G$162*按分データ等!P23</f>
        <v>0</v>
      </c>
      <c r="V179" s="114">
        <f>$G$163*按分データ等!Q23</f>
        <v>0</v>
      </c>
      <c r="W179" s="114">
        <f t="shared" si="18"/>
        <v>0</v>
      </c>
      <c r="Y179" s="452" t="s">
        <v>35</v>
      </c>
      <c r="Z179" s="453" t="s">
        <v>345</v>
      </c>
      <c r="AA179" s="454">
        <f t="shared" si="17"/>
        <v>0</v>
      </c>
    </row>
    <row r="180" spans="19:27" ht="15" customHeight="1">
      <c r="S180" s="374"/>
      <c r="T180" s="375" t="s">
        <v>382</v>
      </c>
      <c r="U180" s="114">
        <f>$G$162*按分データ等!P24</f>
        <v>0</v>
      </c>
      <c r="V180" s="114">
        <f>$G$163*按分データ等!Q24</f>
        <v>0</v>
      </c>
      <c r="W180" s="114">
        <f t="shared" si="18"/>
        <v>0</v>
      </c>
      <c r="Y180" s="452" t="s">
        <v>36</v>
      </c>
      <c r="Z180" s="453" t="s">
        <v>53</v>
      </c>
      <c r="AA180" s="454">
        <f t="shared" si="17"/>
        <v>0</v>
      </c>
    </row>
    <row r="181" spans="19:27" ht="15" customHeight="1">
      <c r="S181" s="95" t="s">
        <v>103</v>
      </c>
      <c r="T181" s="379"/>
      <c r="U181" s="112">
        <f>SUM(U163:U180)</f>
        <v>0</v>
      </c>
      <c r="V181" s="112">
        <f t="shared" ref="V181:W181" si="19">SUM(V163:V180)</f>
        <v>0</v>
      </c>
      <c r="W181" s="112">
        <f t="shared" si="19"/>
        <v>0</v>
      </c>
      <c r="Y181" s="455" t="s">
        <v>94</v>
      </c>
      <c r="Z181" s="456" t="s">
        <v>9</v>
      </c>
      <c r="AA181" s="457">
        <f t="shared" si="17"/>
        <v>0</v>
      </c>
    </row>
    <row r="182" spans="19:27" ht="15" customHeight="1">
      <c r="S182" s="100" t="s">
        <v>243</v>
      </c>
      <c r="T182" s="379"/>
      <c r="U182" s="180"/>
      <c r="V182" s="180"/>
      <c r="W182" s="180"/>
      <c r="Y182" s="449" t="s">
        <v>104</v>
      </c>
      <c r="Z182" s="450" t="s">
        <v>10</v>
      </c>
      <c r="AA182" s="451">
        <f t="shared" si="17"/>
        <v>0</v>
      </c>
    </row>
    <row r="183" spans="19:27" ht="15" customHeight="1">
      <c r="S183" s="100"/>
      <c r="W183" s="97" t="s">
        <v>144</v>
      </c>
      <c r="Y183" s="452" t="s">
        <v>105</v>
      </c>
      <c r="Z183" s="453" t="s">
        <v>11</v>
      </c>
      <c r="AA183" s="454">
        <f t="shared" si="17"/>
        <v>0</v>
      </c>
    </row>
    <row r="184" spans="19:27" ht="15" customHeight="1">
      <c r="S184" s="901" t="s">
        <v>377</v>
      </c>
      <c r="T184" s="902"/>
      <c r="U184" s="906" t="s">
        <v>255</v>
      </c>
      <c r="V184" s="906" t="s">
        <v>256</v>
      </c>
      <c r="W184" s="906" t="s">
        <v>103</v>
      </c>
      <c r="Y184" s="452" t="s">
        <v>106</v>
      </c>
      <c r="Z184" s="453" t="s">
        <v>346</v>
      </c>
      <c r="AA184" s="454">
        <f t="shared" si="17"/>
        <v>0</v>
      </c>
    </row>
    <row r="185" spans="19:27" ht="15" customHeight="1">
      <c r="S185" s="903"/>
      <c r="T185" s="904"/>
      <c r="U185" s="907"/>
      <c r="V185" s="907"/>
      <c r="W185" s="907"/>
      <c r="Y185" s="452" t="s">
        <v>107</v>
      </c>
      <c r="Z185" s="453" t="s">
        <v>89</v>
      </c>
      <c r="AA185" s="454">
        <f t="shared" si="17"/>
        <v>0</v>
      </c>
    </row>
    <row r="186" spans="19:27" ht="15" customHeight="1">
      <c r="S186" s="388"/>
      <c r="T186" s="389" t="s">
        <v>92</v>
      </c>
      <c r="U186" s="390">
        <f>$H$162*按分データ等!O31</f>
        <v>0</v>
      </c>
      <c r="V186" s="390">
        <f>$H$163*按分データ等!P31</f>
        <v>0</v>
      </c>
      <c r="W186" s="390">
        <f>SUM(U186:V186)</f>
        <v>0</v>
      </c>
      <c r="Y186" s="455" t="s">
        <v>347</v>
      </c>
      <c r="Z186" s="456" t="s">
        <v>348</v>
      </c>
      <c r="AA186" s="457">
        <f t="shared" si="17"/>
        <v>0</v>
      </c>
    </row>
    <row r="187" spans="19:27" ht="15" customHeight="1">
      <c r="S187" s="391"/>
      <c r="T187" s="392" t="s">
        <v>93</v>
      </c>
      <c r="U187" s="393">
        <f>$H$162*按分データ等!O32</f>
        <v>0</v>
      </c>
      <c r="V187" s="393">
        <f>$H$163*按分データ等!P32</f>
        <v>0</v>
      </c>
      <c r="W187" s="393">
        <f t="shared" ref="W187:W206" si="20">SUM(U187:V187)</f>
        <v>0</v>
      </c>
      <c r="Y187" s="449" t="s">
        <v>108</v>
      </c>
      <c r="Z187" s="450" t="s">
        <v>12</v>
      </c>
      <c r="AA187" s="451">
        <f t="shared" si="17"/>
        <v>0</v>
      </c>
    </row>
    <row r="188" spans="19:27" ht="15" customHeight="1">
      <c r="S188" s="394" t="s">
        <v>77</v>
      </c>
      <c r="T188" s="395"/>
      <c r="U188" s="396"/>
      <c r="V188" s="396"/>
      <c r="W188" s="396"/>
      <c r="Y188" s="452" t="s">
        <v>109</v>
      </c>
      <c r="Z188" s="453" t="s">
        <v>13</v>
      </c>
      <c r="AA188" s="454">
        <f t="shared" si="17"/>
        <v>0</v>
      </c>
    </row>
    <row r="189" spans="19:27" ht="15" customHeight="1">
      <c r="S189" s="394"/>
      <c r="T189" s="397" t="s">
        <v>120</v>
      </c>
      <c r="U189" s="398">
        <f>$H$162*按分データ等!O34</f>
        <v>0</v>
      </c>
      <c r="V189" s="398">
        <f>$H$163*按分データ等!P34</f>
        <v>0</v>
      </c>
      <c r="W189" s="398">
        <f t="shared" si="20"/>
        <v>0</v>
      </c>
      <c r="Y189" s="452" t="s">
        <v>110</v>
      </c>
      <c r="Z189" s="453" t="s">
        <v>349</v>
      </c>
      <c r="AA189" s="454">
        <f t="shared" si="17"/>
        <v>0</v>
      </c>
    </row>
    <row r="190" spans="19:27" ht="15" customHeight="1">
      <c r="S190" s="394"/>
      <c r="T190" s="397" t="s">
        <v>264</v>
      </c>
      <c r="U190" s="398">
        <f>$H$162*按分データ等!O35</f>
        <v>0</v>
      </c>
      <c r="V190" s="398">
        <f>$H$163*按分データ等!P35</f>
        <v>0</v>
      </c>
      <c r="W190" s="398">
        <f t="shared" si="20"/>
        <v>0</v>
      </c>
      <c r="Y190" s="452" t="s">
        <v>111</v>
      </c>
      <c r="Z190" s="453" t="s">
        <v>91</v>
      </c>
      <c r="AA190" s="454">
        <f t="shared" si="17"/>
        <v>0</v>
      </c>
    </row>
    <row r="191" spans="19:27" ht="15" customHeight="1">
      <c r="S191" s="388" t="s">
        <v>221</v>
      </c>
      <c r="T191" s="399"/>
      <c r="U191" s="400"/>
      <c r="V191" s="400"/>
      <c r="W191" s="400"/>
      <c r="Y191" s="455" t="s">
        <v>112</v>
      </c>
      <c r="Z191" s="456" t="s">
        <v>14</v>
      </c>
      <c r="AA191" s="457">
        <f t="shared" si="17"/>
        <v>0</v>
      </c>
    </row>
    <row r="192" spans="19:27" ht="15" customHeight="1">
      <c r="S192" s="394"/>
      <c r="T192" s="397" t="s">
        <v>120</v>
      </c>
      <c r="U192" s="398">
        <f>$H$162*按分データ等!O37</f>
        <v>0</v>
      </c>
      <c r="V192" s="398">
        <f>$H$163*按分データ等!P37</f>
        <v>0</v>
      </c>
      <c r="W192" s="398">
        <f t="shared" si="20"/>
        <v>0</v>
      </c>
      <c r="Y192" s="449" t="s">
        <v>113</v>
      </c>
      <c r="Z192" s="450" t="s">
        <v>15</v>
      </c>
      <c r="AA192" s="451">
        <f t="shared" si="17"/>
        <v>0</v>
      </c>
    </row>
    <row r="193" spans="2:27" ht="15" customHeight="1">
      <c r="S193" s="394"/>
      <c r="T193" s="397" t="s">
        <v>265</v>
      </c>
      <c r="U193" s="398">
        <f>$H$162*按分データ等!O38</f>
        <v>0</v>
      </c>
      <c r="V193" s="398">
        <f>$H$163*按分データ等!P38</f>
        <v>0</v>
      </c>
      <c r="W193" s="398">
        <f t="shared" si="20"/>
        <v>0</v>
      </c>
      <c r="Y193" s="452" t="s">
        <v>114</v>
      </c>
      <c r="Z193" s="453" t="s">
        <v>350</v>
      </c>
      <c r="AA193" s="454">
        <f t="shared" si="17"/>
        <v>0</v>
      </c>
    </row>
    <row r="194" spans="2:27" ht="15" customHeight="1">
      <c r="S194" s="394"/>
      <c r="T194" s="397" t="s">
        <v>121</v>
      </c>
      <c r="U194" s="398">
        <f>$H$162*按分データ等!O39</f>
        <v>0</v>
      </c>
      <c r="V194" s="398">
        <f>$H$163*按分データ等!P39</f>
        <v>0</v>
      </c>
      <c r="W194" s="398">
        <f t="shared" si="20"/>
        <v>0</v>
      </c>
      <c r="Y194" s="452" t="s">
        <v>115</v>
      </c>
      <c r="Z194" s="453" t="s">
        <v>351</v>
      </c>
      <c r="AA194" s="454">
        <f t="shared" si="17"/>
        <v>0</v>
      </c>
    </row>
    <row r="195" spans="2:27" ht="15" customHeight="1">
      <c r="S195" s="394"/>
      <c r="T195" s="397" t="s">
        <v>264</v>
      </c>
      <c r="U195" s="398">
        <f>$H$162*按分データ等!O40</f>
        <v>0</v>
      </c>
      <c r="V195" s="398">
        <f>$H$163*按分データ等!P40</f>
        <v>0</v>
      </c>
      <c r="W195" s="398">
        <f t="shared" si="20"/>
        <v>0</v>
      </c>
      <c r="Y195" s="452" t="s">
        <v>116</v>
      </c>
      <c r="Z195" s="453" t="s">
        <v>16</v>
      </c>
      <c r="AA195" s="454">
        <f t="shared" si="17"/>
        <v>0</v>
      </c>
    </row>
    <row r="196" spans="2:27" ht="15" customHeight="1">
      <c r="S196" s="394"/>
      <c r="T196" s="397" t="s">
        <v>383</v>
      </c>
      <c r="U196" s="398">
        <f>$H$162*按分データ等!O41</f>
        <v>0</v>
      </c>
      <c r="V196" s="398">
        <f>$H$163*按分データ等!P41</f>
        <v>0</v>
      </c>
      <c r="W196" s="398">
        <f t="shared" si="20"/>
        <v>0</v>
      </c>
      <c r="Y196" s="455" t="s">
        <v>352</v>
      </c>
      <c r="Z196" s="456" t="s">
        <v>92</v>
      </c>
      <c r="AA196" s="457">
        <f t="shared" si="17"/>
        <v>0</v>
      </c>
    </row>
    <row r="197" spans="2:27" ht="15" customHeight="1">
      <c r="S197" s="388" t="s">
        <v>222</v>
      </c>
      <c r="T197" s="399"/>
      <c r="U197" s="400"/>
      <c r="V197" s="400"/>
      <c r="W197" s="400"/>
      <c r="Y197" s="449" t="s">
        <v>353</v>
      </c>
      <c r="Z197" s="450" t="s">
        <v>93</v>
      </c>
      <c r="AA197" s="451">
        <f t="shared" si="17"/>
        <v>0</v>
      </c>
    </row>
    <row r="198" spans="2:27" ht="15" customHeight="1">
      <c r="S198" s="394"/>
      <c r="T198" s="397" t="s">
        <v>339</v>
      </c>
      <c r="U198" s="398">
        <f>$H$162*按分データ等!O43</f>
        <v>0</v>
      </c>
      <c r="V198" s="398">
        <f>$H$163*按分データ等!P43</f>
        <v>0</v>
      </c>
      <c r="W198" s="398">
        <f>SUM(U198:V198)</f>
        <v>0</v>
      </c>
      <c r="Y198" s="452" t="s">
        <v>117</v>
      </c>
      <c r="Z198" s="453" t="s">
        <v>408</v>
      </c>
      <c r="AA198" s="454">
        <f t="shared" si="17"/>
        <v>0</v>
      </c>
    </row>
    <row r="199" spans="2:27" ht="15" customHeight="1">
      <c r="S199" s="394"/>
      <c r="T199" s="397" t="s">
        <v>266</v>
      </c>
      <c r="U199" s="398">
        <f>$H$162*按分データ等!O44</f>
        <v>0</v>
      </c>
      <c r="V199" s="398">
        <f>$H$163*按分データ等!P44</f>
        <v>0</v>
      </c>
      <c r="W199" s="398">
        <f t="shared" si="20"/>
        <v>0</v>
      </c>
      <c r="Y199" s="452" t="s">
        <v>118</v>
      </c>
      <c r="Z199" s="453" t="s">
        <v>17</v>
      </c>
      <c r="AA199" s="454">
        <f t="shared" si="17"/>
        <v>0</v>
      </c>
    </row>
    <row r="200" spans="2:27" ht="15" customHeight="1">
      <c r="S200" s="394"/>
      <c r="T200" s="397" t="s">
        <v>267</v>
      </c>
      <c r="U200" s="398">
        <f>$H$162*按分データ等!O45</f>
        <v>0</v>
      </c>
      <c r="V200" s="398">
        <f>$H$163*按分データ等!P45</f>
        <v>0</v>
      </c>
      <c r="W200" s="398">
        <f t="shared" si="20"/>
        <v>0</v>
      </c>
      <c r="Y200" s="455" t="s">
        <v>119</v>
      </c>
      <c r="Z200" s="456" t="s">
        <v>18</v>
      </c>
      <c r="AA200" s="457">
        <f t="shared" si="17"/>
        <v>0</v>
      </c>
    </row>
    <row r="201" spans="2:27" ht="15" customHeight="1">
      <c r="S201" s="394"/>
      <c r="T201" s="397" t="s">
        <v>268</v>
      </c>
      <c r="U201" s="398">
        <f>$H$162*按分データ等!O46</f>
        <v>0</v>
      </c>
      <c r="V201" s="398">
        <f>$H$163*按分データ等!P46</f>
        <v>0</v>
      </c>
      <c r="W201" s="398">
        <f t="shared" si="20"/>
        <v>0</v>
      </c>
      <c r="Y201" s="104"/>
      <c r="Z201" s="103" t="s">
        <v>37</v>
      </c>
      <c r="AA201" s="112">
        <f>SUM(AA162:AA200)</f>
        <v>0</v>
      </c>
    </row>
    <row r="202" spans="2:27" ht="15" customHeight="1">
      <c r="S202" s="394"/>
      <c r="T202" s="397" t="s">
        <v>370</v>
      </c>
      <c r="U202" s="398">
        <f>$H$162*按分データ等!O47</f>
        <v>0</v>
      </c>
      <c r="V202" s="398">
        <f>$H$163*按分データ等!P47</f>
        <v>0</v>
      </c>
      <c r="W202" s="398">
        <f t="shared" si="20"/>
        <v>0</v>
      </c>
      <c r="Y202" s="100" t="s">
        <v>374</v>
      </c>
    </row>
    <row r="203" spans="2:27" ht="15" customHeight="1">
      <c r="S203" s="394"/>
      <c r="T203" s="397" t="s">
        <v>371</v>
      </c>
      <c r="U203" s="398">
        <f>$H$162*按分データ等!O48</f>
        <v>0</v>
      </c>
      <c r="V203" s="398">
        <f>$H$163*按分データ等!P48</f>
        <v>0</v>
      </c>
      <c r="W203" s="398">
        <f t="shared" si="20"/>
        <v>0</v>
      </c>
      <c r="Z203" s="100"/>
    </row>
    <row r="204" spans="2:27" ht="15" customHeight="1">
      <c r="S204" s="394"/>
      <c r="T204" s="401" t="s">
        <v>372</v>
      </c>
      <c r="U204" s="402">
        <f>$H$162*按分データ等!O49</f>
        <v>0</v>
      </c>
      <c r="V204" s="402">
        <f>$H$163*按分データ等!P49</f>
        <v>0</v>
      </c>
      <c r="W204" s="402">
        <f t="shared" si="20"/>
        <v>0</v>
      </c>
      <c r="Y204" s="100"/>
    </row>
    <row r="205" spans="2:27" ht="15" customHeight="1">
      <c r="S205" s="394"/>
      <c r="T205" s="401" t="s">
        <v>9</v>
      </c>
      <c r="U205" s="398">
        <f>$H$162*按分データ等!O50</f>
        <v>0</v>
      </c>
      <c r="V205" s="398">
        <f>$H$163*按分データ等!P50</f>
        <v>0</v>
      </c>
      <c r="W205" s="398">
        <f t="shared" si="20"/>
        <v>0</v>
      </c>
      <c r="Y205" s="100"/>
    </row>
    <row r="206" spans="2:27" ht="15" customHeight="1">
      <c r="S206" s="394"/>
      <c r="T206" s="401" t="s">
        <v>269</v>
      </c>
      <c r="U206" s="402">
        <f>$H$162*按分データ等!O51</f>
        <v>0</v>
      </c>
      <c r="V206" s="402">
        <f>$H$163*按分データ等!P51</f>
        <v>0</v>
      </c>
      <c r="W206" s="402">
        <f t="shared" si="20"/>
        <v>0</v>
      </c>
      <c r="Y206" s="100"/>
    </row>
    <row r="207" spans="2:27" ht="15" customHeight="1">
      <c r="S207" s="403" t="s">
        <v>223</v>
      </c>
      <c r="T207" s="404"/>
      <c r="U207" s="405">
        <f>SUM(U186:U206)</f>
        <v>0</v>
      </c>
      <c r="V207" s="406">
        <f t="shared" ref="V207:W207" si="21">SUM(V186:V206)</f>
        <v>0</v>
      </c>
      <c r="W207" s="406">
        <f t="shared" si="21"/>
        <v>0</v>
      </c>
      <c r="Y207" s="100"/>
    </row>
    <row r="208" spans="2:27" ht="15" customHeight="1">
      <c r="B208" s="102"/>
      <c r="S208" s="100" t="s">
        <v>243</v>
      </c>
      <c r="T208" s="408"/>
      <c r="U208" s="409"/>
      <c r="V208" s="409"/>
      <c r="W208" s="409"/>
      <c r="Y208" s="100"/>
    </row>
    <row r="209" spans="2:27" ht="15" customHeight="1">
      <c r="B209" s="102"/>
      <c r="S209" s="408"/>
      <c r="T209" s="408"/>
      <c r="U209" s="409"/>
      <c r="V209" s="409"/>
      <c r="W209" s="409"/>
      <c r="Y209" s="100"/>
    </row>
    <row r="210" spans="2:27" ht="15" customHeight="1">
      <c r="B210" s="102" t="s">
        <v>209</v>
      </c>
      <c r="S210" s="408"/>
      <c r="T210" s="408"/>
      <c r="U210" s="409"/>
      <c r="V210" s="409"/>
      <c r="W210" s="409"/>
      <c r="Y210" s="100"/>
    </row>
    <row r="211" spans="2:27" ht="15" customHeight="1">
      <c r="B211" s="102"/>
      <c r="D211" s="97" t="s">
        <v>137</v>
      </c>
      <c r="H211" s="97" t="s">
        <v>137</v>
      </c>
      <c r="I211" s="97"/>
      <c r="J211" s="97"/>
      <c r="K211" s="97"/>
      <c r="L211" s="97" t="s">
        <v>137</v>
      </c>
      <c r="M211" s="97"/>
      <c r="N211" s="97"/>
      <c r="O211" s="97"/>
      <c r="Q211" s="97"/>
      <c r="W211" s="97" t="s">
        <v>144</v>
      </c>
      <c r="AA211" s="98" t="s">
        <v>144</v>
      </c>
    </row>
    <row r="212" spans="2:27" ht="15" customHeight="1">
      <c r="C212" s="900"/>
      <c r="D212" s="896" t="s">
        <v>261</v>
      </c>
      <c r="F212" s="905"/>
      <c r="G212" s="900" t="s">
        <v>229</v>
      </c>
      <c r="H212" s="900" t="s">
        <v>230</v>
      </c>
      <c r="I212" s="182"/>
      <c r="J212" s="900"/>
      <c r="K212" s="898" t="s">
        <v>229</v>
      </c>
      <c r="L212" s="899"/>
      <c r="M212" s="99"/>
      <c r="N212" s="99"/>
      <c r="O212" s="99"/>
      <c r="S212" s="908"/>
      <c r="T212" s="909"/>
      <c r="U212" s="900" t="s">
        <v>255</v>
      </c>
      <c r="V212" s="900" t="s">
        <v>256</v>
      </c>
      <c r="W212" s="900" t="s">
        <v>103</v>
      </c>
      <c r="Y212" s="908" t="s">
        <v>64</v>
      </c>
      <c r="Z212" s="909"/>
      <c r="AA212" s="900" t="s">
        <v>58</v>
      </c>
    </row>
    <row r="213" spans="2:27" ht="15" customHeight="1">
      <c r="C213" s="897"/>
      <c r="D213" s="897"/>
      <c r="F213" s="905"/>
      <c r="G213" s="897"/>
      <c r="H213" s="897"/>
      <c r="I213" s="182"/>
      <c r="J213" s="897"/>
      <c r="K213" s="104" t="s">
        <v>232</v>
      </c>
      <c r="L213" s="104" t="s">
        <v>233</v>
      </c>
      <c r="M213" s="99"/>
      <c r="N213" s="99"/>
      <c r="O213" s="99"/>
      <c r="P213" s="99"/>
      <c r="Q213" s="99"/>
      <c r="S213" s="910"/>
      <c r="T213" s="911"/>
      <c r="U213" s="897"/>
      <c r="V213" s="897"/>
      <c r="W213" s="897"/>
      <c r="Y213" s="910"/>
      <c r="Z213" s="911"/>
      <c r="AA213" s="897"/>
    </row>
    <row r="214" spans="2:27" ht="15" customHeight="1">
      <c r="C214" s="109" t="s">
        <v>77</v>
      </c>
      <c r="D214" s="120">
        <f>与件データ作成シート!E52</f>
        <v>0</v>
      </c>
      <c r="F214" s="109" t="s">
        <v>77</v>
      </c>
      <c r="G214" s="122">
        <f>IF(与件データ作成シート!$A$7=2,与件データ計算シート!$D214*按分データ等!F$42,与件データ作成シート!E52)</f>
        <v>0</v>
      </c>
      <c r="H214" s="122">
        <f>IF(与件データ作成シート!$A$7=2,与件データ計算シート!$D214*按分データ等!G$42,与件データ作成シート!F52)</f>
        <v>0</v>
      </c>
      <c r="I214" s="183"/>
      <c r="J214" s="109" t="s">
        <v>77</v>
      </c>
      <c r="K214" s="122">
        <f>$G214*按分データ等!G50</f>
        <v>0</v>
      </c>
      <c r="L214" s="122">
        <f>$G214*按分データ等!H50</f>
        <v>0</v>
      </c>
      <c r="M214" s="185"/>
      <c r="N214" s="185"/>
      <c r="O214" s="185"/>
      <c r="P214" s="185"/>
      <c r="Q214" s="175"/>
      <c r="S214" s="370" t="s">
        <v>366</v>
      </c>
      <c r="T214" s="371"/>
      <c r="U214" s="113"/>
      <c r="V214" s="113"/>
      <c r="W214" s="113"/>
      <c r="Y214" s="449" t="s">
        <v>44</v>
      </c>
      <c r="Z214" s="450" t="s">
        <v>339</v>
      </c>
      <c r="AA214" s="451">
        <f>SUMIF($S$215:$S$258,Z214,$W$215:$W$258)+SUMIF($T$215:$T$258,Z214,$W$215:$W$258)</f>
        <v>0</v>
      </c>
    </row>
    <row r="215" spans="2:27" ht="15" customHeight="1">
      <c r="C215" s="110" t="s">
        <v>78</v>
      </c>
      <c r="D215" s="121">
        <f>与件データ作成シート!E53</f>
        <v>0</v>
      </c>
      <c r="F215" s="110" t="s">
        <v>78</v>
      </c>
      <c r="G215" s="123">
        <f>IF(与件データ作成シート!$A$7=2,与件データ計算シート!$D215*按分データ等!F$42,与件データ作成シート!E53)</f>
        <v>0</v>
      </c>
      <c r="H215" s="123">
        <f>IF(与件データ作成シート!$A$7=2,与件データ計算シート!$D215*按分データ等!G$42,与件データ作成シート!F53)</f>
        <v>0</v>
      </c>
      <c r="I215" s="183"/>
      <c r="J215" s="110" t="s">
        <v>78</v>
      </c>
      <c r="K215" s="123">
        <f>$G215*按分データ等!G51</f>
        <v>0</v>
      </c>
      <c r="L215" s="123">
        <f>$G215*按分データ等!H51</f>
        <v>0</v>
      </c>
      <c r="M215" s="185"/>
      <c r="N215" s="185"/>
      <c r="O215" s="185"/>
      <c r="P215" s="185"/>
      <c r="Q215" s="175"/>
      <c r="S215" s="372"/>
      <c r="T215" s="373" t="s">
        <v>142</v>
      </c>
      <c r="U215" s="114">
        <f>K$214*按分データ等!N7</f>
        <v>0</v>
      </c>
      <c r="V215" s="114">
        <f>L$214*按分データ等!O7</f>
        <v>0</v>
      </c>
      <c r="W215" s="114">
        <f t="shared" ref="W215:W232" si="22">SUM(U215:V215)</f>
        <v>0</v>
      </c>
      <c r="Y215" s="452" t="s">
        <v>19</v>
      </c>
      <c r="Z215" s="453" t="s">
        <v>0</v>
      </c>
      <c r="AA215" s="454">
        <f t="shared" ref="AA215:AA252" si="23">SUMIF($S$215:$S$258,Z215,$W$215:$W$258)+SUMIF($T$215:$T$258,Z215,$W$215:$W$258)</f>
        <v>0</v>
      </c>
    </row>
    <row r="216" spans="2:27" ht="15" customHeight="1">
      <c r="C216" s="110" t="s">
        <v>190</v>
      </c>
      <c r="D216" s="121">
        <f>与件データ作成シート!E54</f>
        <v>0</v>
      </c>
      <c r="F216" s="110" t="s">
        <v>190</v>
      </c>
      <c r="G216" s="123">
        <f>IF(与件データ作成シート!$A$7=2,与件データ計算シート!$D216*按分データ等!F$42,与件データ作成シート!E54)</f>
        <v>0</v>
      </c>
      <c r="H216" s="123">
        <f>IF(与件データ作成シート!$A$7=2,与件データ計算シート!$D216*按分データ等!G$42,与件データ作成シート!F54)</f>
        <v>0</v>
      </c>
      <c r="I216" s="183"/>
      <c r="J216" s="110" t="s">
        <v>190</v>
      </c>
      <c r="K216" s="123">
        <f>$G216*按分データ等!G52</f>
        <v>0</v>
      </c>
      <c r="L216" s="123">
        <f>$G216*按分データ等!H52</f>
        <v>0</v>
      </c>
      <c r="M216" s="185"/>
      <c r="N216" s="185"/>
      <c r="O216" s="185"/>
      <c r="P216" s="185"/>
      <c r="Q216" s="175"/>
      <c r="S216" s="372"/>
      <c r="T216" s="373" t="s">
        <v>90</v>
      </c>
      <c r="U216" s="114">
        <f>K$214*按分データ等!N8</f>
        <v>0</v>
      </c>
      <c r="V216" s="114">
        <f>L$214*按分データ等!O8</f>
        <v>0</v>
      </c>
      <c r="W216" s="114">
        <f t="shared" si="22"/>
        <v>0</v>
      </c>
      <c r="X216" s="98"/>
      <c r="Y216" s="452" t="s">
        <v>20</v>
      </c>
      <c r="Z216" s="453" t="s">
        <v>87</v>
      </c>
      <c r="AA216" s="454">
        <f t="shared" si="23"/>
        <v>0</v>
      </c>
    </row>
    <row r="217" spans="2:27" ht="15" customHeight="1">
      <c r="C217" s="110" t="s">
        <v>79</v>
      </c>
      <c r="D217" s="121">
        <f>与件データ作成シート!E55</f>
        <v>0</v>
      </c>
      <c r="F217" s="110" t="s">
        <v>79</v>
      </c>
      <c r="G217" s="123">
        <f>IF(与件データ作成シート!$A$7=2,与件データ計算シート!$D217*按分データ等!F$42,与件データ作成シート!E55)</f>
        <v>0</v>
      </c>
      <c r="H217" s="123">
        <f>IF(与件データ作成シート!$A$7=2,与件データ計算シート!$D217*按分データ等!G$42,与件データ作成シート!F55)</f>
        <v>0</v>
      </c>
      <c r="I217" s="183"/>
      <c r="J217" s="110" t="s">
        <v>79</v>
      </c>
      <c r="K217" s="123">
        <f>$G217*按分データ等!G53</f>
        <v>0</v>
      </c>
      <c r="L217" s="123">
        <f>$G217*按分データ等!H53</f>
        <v>0</v>
      </c>
      <c r="M217" s="185"/>
      <c r="N217" s="185"/>
      <c r="O217" s="185"/>
      <c r="P217" s="185"/>
      <c r="Q217" s="175"/>
      <c r="S217" s="374"/>
      <c r="T217" s="375" t="s">
        <v>143</v>
      </c>
      <c r="U217" s="114">
        <f>K$214*按分データ等!N9</f>
        <v>0</v>
      </c>
      <c r="V217" s="114">
        <f>L$214*按分データ等!O9</f>
        <v>0</v>
      </c>
      <c r="W217" s="114">
        <f t="shared" si="22"/>
        <v>0</v>
      </c>
      <c r="Y217" s="452" t="s">
        <v>21</v>
      </c>
      <c r="Z217" s="453" t="s">
        <v>1</v>
      </c>
      <c r="AA217" s="454">
        <f t="shared" si="23"/>
        <v>0</v>
      </c>
    </row>
    <row r="218" spans="2:27" ht="15" customHeight="1">
      <c r="C218" s="110" t="s">
        <v>189</v>
      </c>
      <c r="D218" s="121">
        <f>与件データ作成シート!E56</f>
        <v>0</v>
      </c>
      <c r="F218" s="110" t="s">
        <v>189</v>
      </c>
      <c r="G218" s="123">
        <f>IF(与件データ作成シート!$A$7=2,与件データ計算シート!$D218*按分データ等!F$42,与件データ作成シート!E56)</f>
        <v>0</v>
      </c>
      <c r="H218" s="123">
        <f>IF(与件データ作成シート!$A$7=2,与件データ計算シート!$D218*按分データ等!G$42,与件データ作成シート!F56)</f>
        <v>0</v>
      </c>
      <c r="I218" s="183"/>
      <c r="J218" s="110" t="s">
        <v>189</v>
      </c>
      <c r="K218" s="123">
        <f>$G218*按分データ等!G54</f>
        <v>0</v>
      </c>
      <c r="L218" s="123">
        <f>$G218*按分データ等!H54</f>
        <v>0</v>
      </c>
      <c r="M218" s="185"/>
      <c r="N218" s="185"/>
      <c r="O218" s="185"/>
      <c r="P218" s="185"/>
      <c r="Q218" s="175"/>
      <c r="S218" s="370" t="s">
        <v>92</v>
      </c>
      <c r="T218" s="371"/>
      <c r="U218" s="117">
        <f>K215</f>
        <v>0</v>
      </c>
      <c r="V218" s="117">
        <f>L215</f>
        <v>0</v>
      </c>
      <c r="W218" s="117">
        <f t="shared" si="22"/>
        <v>0</v>
      </c>
      <c r="Y218" s="455" t="s">
        <v>22</v>
      </c>
      <c r="Z218" s="456" t="s">
        <v>2</v>
      </c>
      <c r="AA218" s="457">
        <f t="shared" si="23"/>
        <v>0</v>
      </c>
    </row>
    <row r="219" spans="2:27" ht="15" customHeight="1">
      <c r="C219" s="108" t="s">
        <v>80</v>
      </c>
      <c r="D219" s="119">
        <f>与件データ作成シート!E57</f>
        <v>0</v>
      </c>
      <c r="F219" s="108" t="s">
        <v>80</v>
      </c>
      <c r="G219" s="124">
        <f>IF(与件データ作成シート!$A$7=2,与件データ計算シート!$D219*按分データ等!F$42,与件データ作成シート!E57)</f>
        <v>0</v>
      </c>
      <c r="H219" s="124">
        <f>IF(与件データ作成シート!$A$7=2,与件データ計算シート!$D219*按分データ等!G$42,与件データ作成シート!F57)</f>
        <v>0</v>
      </c>
      <c r="I219" s="183"/>
      <c r="J219" s="108" t="s">
        <v>80</v>
      </c>
      <c r="K219" s="124">
        <f>$G219*按分データ等!G55</f>
        <v>0</v>
      </c>
      <c r="L219" s="124">
        <f>$G219*按分データ等!H55</f>
        <v>0</v>
      </c>
      <c r="M219" s="185"/>
      <c r="N219" s="185"/>
      <c r="O219" s="185"/>
      <c r="P219" s="185"/>
      <c r="Q219" s="175"/>
      <c r="S219" s="376" t="s">
        <v>93</v>
      </c>
      <c r="T219" s="377"/>
      <c r="U219" s="117">
        <f>K217</f>
        <v>0</v>
      </c>
      <c r="V219" s="117">
        <f>L217</f>
        <v>0</v>
      </c>
      <c r="W219" s="117">
        <f t="shared" si="22"/>
        <v>0</v>
      </c>
      <c r="Y219" s="449" t="s">
        <v>23</v>
      </c>
      <c r="Z219" s="450" t="s">
        <v>3</v>
      </c>
      <c r="AA219" s="451">
        <f t="shared" si="23"/>
        <v>0</v>
      </c>
    </row>
    <row r="220" spans="2:27" ht="15" customHeight="1">
      <c r="C220" s="103" t="s">
        <v>103</v>
      </c>
      <c r="D220" s="112">
        <f>SUM(D214:D219)</f>
        <v>0</v>
      </c>
      <c r="F220" s="103" t="s">
        <v>103</v>
      </c>
      <c r="G220" s="112">
        <f>SUM(G214:G219)</f>
        <v>0</v>
      </c>
      <c r="H220" s="112">
        <f>SUM(H214:H219)</f>
        <v>0</v>
      </c>
      <c r="I220" s="184"/>
      <c r="J220" s="103" t="s">
        <v>103</v>
      </c>
      <c r="K220" s="112">
        <f>SUM(K214:K219)</f>
        <v>0</v>
      </c>
      <c r="L220" s="112">
        <f>SUM(L214:L219)</f>
        <v>0</v>
      </c>
      <c r="M220" s="175"/>
      <c r="N220" s="175"/>
      <c r="O220" s="175"/>
      <c r="P220" s="175"/>
      <c r="Q220" s="175"/>
      <c r="S220" s="370" t="s">
        <v>367</v>
      </c>
      <c r="T220" s="371"/>
      <c r="U220" s="115"/>
      <c r="V220" s="115"/>
      <c r="W220" s="115"/>
      <c r="Y220" s="452" t="s">
        <v>24</v>
      </c>
      <c r="Z220" s="453" t="s">
        <v>4</v>
      </c>
      <c r="AA220" s="454">
        <f t="shared" si="23"/>
        <v>0</v>
      </c>
    </row>
    <row r="221" spans="2:27" ht="15" customHeight="1">
      <c r="F221" s="100" t="s">
        <v>246</v>
      </c>
      <c r="G221" s="100"/>
      <c r="J221" s="100" t="s">
        <v>252</v>
      </c>
      <c r="S221" s="372"/>
      <c r="T221" s="373" t="s">
        <v>339</v>
      </c>
      <c r="U221" s="114">
        <f>K$216*按分データ等!N13</f>
        <v>0</v>
      </c>
      <c r="V221" s="114">
        <f>L$216*按分データ等!O13</f>
        <v>0</v>
      </c>
      <c r="W221" s="114">
        <f t="shared" si="22"/>
        <v>0</v>
      </c>
      <c r="Y221" s="452" t="s">
        <v>25</v>
      </c>
      <c r="Z221" s="453" t="s">
        <v>340</v>
      </c>
      <c r="AA221" s="454">
        <f t="shared" si="23"/>
        <v>0</v>
      </c>
    </row>
    <row r="222" spans="2:27" ht="15" customHeight="1">
      <c r="F222" s="100" t="s">
        <v>250</v>
      </c>
      <c r="S222" s="372"/>
      <c r="T222" s="373" t="s">
        <v>87</v>
      </c>
      <c r="U222" s="114">
        <f>K$216*按分データ等!N14</f>
        <v>0</v>
      </c>
      <c r="V222" s="114">
        <f>L$216*按分データ等!O14</f>
        <v>0</v>
      </c>
      <c r="W222" s="114">
        <f t="shared" si="22"/>
        <v>0</v>
      </c>
      <c r="Y222" s="452" t="s">
        <v>26</v>
      </c>
      <c r="Z222" s="453" t="s">
        <v>5</v>
      </c>
      <c r="AA222" s="454">
        <f t="shared" si="23"/>
        <v>0</v>
      </c>
    </row>
    <row r="223" spans="2:27" ht="15" customHeight="1">
      <c r="F223" s="100" t="s">
        <v>249</v>
      </c>
      <c r="S223" s="372"/>
      <c r="T223" s="373" t="s">
        <v>1</v>
      </c>
      <c r="U223" s="114">
        <f>K$216*按分データ等!N15</f>
        <v>0</v>
      </c>
      <c r="V223" s="114">
        <f>L$216*按分データ等!O15</f>
        <v>0</v>
      </c>
      <c r="W223" s="114">
        <f t="shared" si="22"/>
        <v>0</v>
      </c>
      <c r="Y223" s="455" t="s">
        <v>27</v>
      </c>
      <c r="Z223" s="456" t="s">
        <v>6</v>
      </c>
      <c r="AA223" s="457">
        <f t="shared" si="23"/>
        <v>0</v>
      </c>
    </row>
    <row r="224" spans="2:27" ht="15" customHeight="1">
      <c r="F224" s="100" t="s">
        <v>405</v>
      </c>
      <c r="S224" s="372"/>
      <c r="T224" s="373" t="s">
        <v>3</v>
      </c>
      <c r="U224" s="114">
        <f>K$216*按分データ等!N16</f>
        <v>0</v>
      </c>
      <c r="V224" s="114">
        <f>L$216*按分データ等!O16</f>
        <v>0</v>
      </c>
      <c r="W224" s="114">
        <f t="shared" si="22"/>
        <v>0</v>
      </c>
      <c r="Y224" s="449" t="s">
        <v>28</v>
      </c>
      <c r="Z224" s="450" t="s">
        <v>7</v>
      </c>
      <c r="AA224" s="451">
        <f t="shared" si="23"/>
        <v>0</v>
      </c>
    </row>
    <row r="225" spans="10:27" ht="15" customHeight="1">
      <c r="S225" s="372"/>
      <c r="T225" s="373" t="s">
        <v>5</v>
      </c>
      <c r="U225" s="114">
        <f>K$216*按分データ等!N17</f>
        <v>0</v>
      </c>
      <c r="V225" s="114">
        <f>L$216*按分データ等!O17</f>
        <v>0</v>
      </c>
      <c r="W225" s="114">
        <f t="shared" si="22"/>
        <v>0</v>
      </c>
      <c r="Y225" s="452" t="s">
        <v>29</v>
      </c>
      <c r="Z225" s="453" t="s">
        <v>8</v>
      </c>
      <c r="AA225" s="454">
        <f t="shared" si="23"/>
        <v>0</v>
      </c>
    </row>
    <row r="226" spans="10:27" ht="15" customHeight="1">
      <c r="S226" s="372"/>
      <c r="T226" s="373" t="s">
        <v>8</v>
      </c>
      <c r="U226" s="114">
        <f>K$216*按分データ等!N18</f>
        <v>0</v>
      </c>
      <c r="V226" s="114">
        <f>L$216*按分データ等!O18</f>
        <v>0</v>
      </c>
      <c r="W226" s="114">
        <f t="shared" si="22"/>
        <v>0</v>
      </c>
      <c r="Y226" s="452" t="s">
        <v>30</v>
      </c>
      <c r="Z226" s="453" t="s">
        <v>341</v>
      </c>
      <c r="AA226" s="454">
        <f t="shared" si="23"/>
        <v>0</v>
      </c>
    </row>
    <row r="227" spans="10:27" ht="15" customHeight="1">
      <c r="S227" s="374"/>
      <c r="T227" s="375" t="s">
        <v>9</v>
      </c>
      <c r="U227" s="114">
        <f>K$216*按分データ等!N19</f>
        <v>0</v>
      </c>
      <c r="V227" s="114">
        <f>L$216*按分データ等!O19</f>
        <v>0</v>
      </c>
      <c r="W227" s="114">
        <f t="shared" si="22"/>
        <v>0</v>
      </c>
      <c r="Y227" s="452" t="s">
        <v>31</v>
      </c>
      <c r="Z227" s="453" t="s">
        <v>342</v>
      </c>
      <c r="AA227" s="454">
        <f t="shared" si="23"/>
        <v>0</v>
      </c>
    </row>
    <row r="228" spans="10:27" ht="15" customHeight="1">
      <c r="S228" s="370" t="s">
        <v>368</v>
      </c>
      <c r="T228" s="371"/>
      <c r="U228" s="190"/>
      <c r="V228" s="190"/>
      <c r="W228" s="190"/>
      <c r="Y228" s="455" t="s">
        <v>32</v>
      </c>
      <c r="Z228" s="456" t="s">
        <v>343</v>
      </c>
      <c r="AA228" s="457">
        <f t="shared" si="23"/>
        <v>0</v>
      </c>
    </row>
    <row r="229" spans="10:27" ht="15" customHeight="1">
      <c r="S229" s="372"/>
      <c r="T229" s="373" t="s">
        <v>369</v>
      </c>
      <c r="U229" s="114">
        <f>(K$218+K$219)*按分データ等!N21</f>
        <v>0</v>
      </c>
      <c r="V229" s="114">
        <f>(L$218+L$219)*按分データ等!O21</f>
        <v>0</v>
      </c>
      <c r="W229" s="114">
        <f t="shared" si="22"/>
        <v>0</v>
      </c>
      <c r="Y229" s="449" t="s">
        <v>33</v>
      </c>
      <c r="Z229" s="450" t="s">
        <v>88</v>
      </c>
      <c r="AA229" s="451">
        <f t="shared" si="23"/>
        <v>0</v>
      </c>
    </row>
    <row r="230" spans="10:27" ht="15" customHeight="1">
      <c r="S230" s="372"/>
      <c r="T230" s="373" t="s">
        <v>15</v>
      </c>
      <c r="U230" s="114">
        <f>(K$218+K$219)*按分データ等!N22</f>
        <v>0</v>
      </c>
      <c r="V230" s="114">
        <f>(L$218+L$219)*按分データ等!O22</f>
        <v>0</v>
      </c>
      <c r="W230" s="114">
        <f t="shared" si="22"/>
        <v>0</v>
      </c>
      <c r="Y230" s="452" t="s">
        <v>34</v>
      </c>
      <c r="Z230" s="453" t="s">
        <v>344</v>
      </c>
      <c r="AA230" s="454">
        <f t="shared" si="23"/>
        <v>0</v>
      </c>
    </row>
    <row r="231" spans="10:27" ht="15" customHeight="1">
      <c r="S231" s="372"/>
      <c r="T231" s="373" t="s">
        <v>16</v>
      </c>
      <c r="U231" s="114">
        <f>(K$218+K$219)*按分データ等!N23</f>
        <v>0</v>
      </c>
      <c r="V231" s="114">
        <f>(L$218+L$219)*按分データ等!O23</f>
        <v>0</v>
      </c>
      <c r="W231" s="114">
        <f t="shared" si="22"/>
        <v>0</v>
      </c>
      <c r="Y231" s="452" t="s">
        <v>35</v>
      </c>
      <c r="Z231" s="453" t="s">
        <v>345</v>
      </c>
      <c r="AA231" s="454">
        <f t="shared" si="23"/>
        <v>0</v>
      </c>
    </row>
    <row r="232" spans="10:27" ht="12">
      <c r="S232" s="374"/>
      <c r="T232" s="375" t="s">
        <v>382</v>
      </c>
      <c r="U232" s="114">
        <f>(K$218+K$219)*按分データ等!N24</f>
        <v>0</v>
      </c>
      <c r="V232" s="114">
        <f>(L$218+L$219)*按分データ等!O24</f>
        <v>0</v>
      </c>
      <c r="W232" s="114">
        <f t="shared" si="22"/>
        <v>0</v>
      </c>
      <c r="Y232" s="452" t="s">
        <v>36</v>
      </c>
      <c r="Z232" s="453" t="s">
        <v>53</v>
      </c>
      <c r="AA232" s="454">
        <f t="shared" si="23"/>
        <v>0</v>
      </c>
    </row>
    <row r="233" spans="10:27" ht="15" customHeight="1">
      <c r="S233" s="370" t="s">
        <v>103</v>
      </c>
      <c r="T233" s="379"/>
      <c r="U233" s="112">
        <f>SUM(U214:U232)</f>
        <v>0</v>
      </c>
      <c r="V233" s="112">
        <f t="shared" ref="V233:W233" si="24">SUM(V214:V232)</f>
        <v>0</v>
      </c>
      <c r="W233" s="112">
        <f t="shared" si="24"/>
        <v>0</v>
      </c>
      <c r="Y233" s="455" t="s">
        <v>94</v>
      </c>
      <c r="Z233" s="456" t="s">
        <v>9</v>
      </c>
      <c r="AA233" s="457">
        <f t="shared" si="23"/>
        <v>0</v>
      </c>
    </row>
    <row r="234" spans="10:27" ht="15" customHeight="1">
      <c r="S234" s="384" t="s">
        <v>243</v>
      </c>
      <c r="T234" s="379"/>
      <c r="U234" s="180"/>
      <c r="V234" s="180"/>
      <c r="W234" s="180"/>
      <c r="Y234" s="449" t="s">
        <v>104</v>
      </c>
      <c r="Z234" s="450" t="s">
        <v>10</v>
      </c>
      <c r="AA234" s="451">
        <f t="shared" si="23"/>
        <v>0</v>
      </c>
    </row>
    <row r="235" spans="10:27" ht="15" customHeight="1">
      <c r="U235" s="100"/>
      <c r="W235" s="97" t="s">
        <v>144</v>
      </c>
      <c r="Y235" s="452" t="s">
        <v>105</v>
      </c>
      <c r="Z235" s="453" t="s">
        <v>11</v>
      </c>
      <c r="AA235" s="454">
        <f t="shared" si="23"/>
        <v>0</v>
      </c>
    </row>
    <row r="236" spans="10:27" ht="15" customHeight="1">
      <c r="J236" s="900"/>
      <c r="K236" s="898" t="s">
        <v>234</v>
      </c>
      <c r="L236" s="899"/>
      <c r="S236" s="901"/>
      <c r="T236" s="902"/>
      <c r="U236" s="906" t="s">
        <v>255</v>
      </c>
      <c r="V236" s="906" t="s">
        <v>256</v>
      </c>
      <c r="W236" s="906" t="s">
        <v>103</v>
      </c>
      <c r="Y236" s="452" t="s">
        <v>106</v>
      </c>
      <c r="Z236" s="453" t="s">
        <v>346</v>
      </c>
      <c r="AA236" s="454">
        <f t="shared" si="23"/>
        <v>0</v>
      </c>
    </row>
    <row r="237" spans="10:27" ht="15" customHeight="1">
      <c r="J237" s="897"/>
      <c r="K237" s="104" t="s">
        <v>232</v>
      </c>
      <c r="L237" s="104" t="s">
        <v>233</v>
      </c>
      <c r="S237" s="903"/>
      <c r="T237" s="904"/>
      <c r="U237" s="907"/>
      <c r="V237" s="907"/>
      <c r="W237" s="907"/>
      <c r="Y237" s="452" t="s">
        <v>107</v>
      </c>
      <c r="Z237" s="453" t="s">
        <v>89</v>
      </c>
      <c r="AA237" s="454">
        <f t="shared" si="23"/>
        <v>0</v>
      </c>
    </row>
    <row r="238" spans="10:27" ht="15" customHeight="1">
      <c r="J238" s="109" t="s">
        <v>77</v>
      </c>
      <c r="K238" s="122">
        <f>$H214*按分データ等!G62</f>
        <v>0</v>
      </c>
      <c r="L238" s="122">
        <f>$H214*按分データ等!H62</f>
        <v>0</v>
      </c>
      <c r="S238" s="388"/>
      <c r="T238" s="389" t="s">
        <v>92</v>
      </c>
      <c r="U238" s="390">
        <f>K239</f>
        <v>0</v>
      </c>
      <c r="V238" s="390">
        <f>L239</f>
        <v>0</v>
      </c>
      <c r="W238" s="390">
        <f>SUM(U238:V238)</f>
        <v>0</v>
      </c>
      <c r="X238" s="383"/>
      <c r="Y238" s="455" t="s">
        <v>347</v>
      </c>
      <c r="Z238" s="456" t="s">
        <v>348</v>
      </c>
      <c r="AA238" s="457">
        <f t="shared" si="23"/>
        <v>0</v>
      </c>
    </row>
    <row r="239" spans="10:27" ht="15" customHeight="1">
      <c r="J239" s="110" t="s">
        <v>78</v>
      </c>
      <c r="K239" s="123">
        <f>$H215*按分データ等!G63</f>
        <v>0</v>
      </c>
      <c r="L239" s="123">
        <f>$H215*按分データ等!H63</f>
        <v>0</v>
      </c>
      <c r="S239" s="391"/>
      <c r="T239" s="392" t="s">
        <v>93</v>
      </c>
      <c r="U239" s="393">
        <f>K241</f>
        <v>0</v>
      </c>
      <c r="V239" s="393">
        <f>L241</f>
        <v>0</v>
      </c>
      <c r="W239" s="393">
        <f>SUM(U239:V239)</f>
        <v>0</v>
      </c>
      <c r="X239" s="186"/>
      <c r="Y239" s="449" t="s">
        <v>108</v>
      </c>
      <c r="Z239" s="450" t="s">
        <v>12</v>
      </c>
      <c r="AA239" s="451">
        <f t="shared" si="23"/>
        <v>0</v>
      </c>
    </row>
    <row r="240" spans="10:27" ht="15" customHeight="1">
      <c r="J240" s="110" t="s">
        <v>190</v>
      </c>
      <c r="K240" s="123">
        <f>$H216*按分データ等!G64</f>
        <v>0</v>
      </c>
      <c r="L240" s="123">
        <f>$H216*按分データ等!H64</f>
        <v>0</v>
      </c>
      <c r="S240" s="394" t="s">
        <v>77</v>
      </c>
      <c r="T240" s="395"/>
      <c r="U240" s="396"/>
      <c r="V240" s="396"/>
      <c r="W240" s="396"/>
      <c r="Y240" s="452" t="s">
        <v>109</v>
      </c>
      <c r="Z240" s="453" t="s">
        <v>13</v>
      </c>
      <c r="AA240" s="454">
        <f t="shared" si="23"/>
        <v>0</v>
      </c>
    </row>
    <row r="241" spans="10:27" ht="15" customHeight="1">
      <c r="J241" s="110" t="s">
        <v>79</v>
      </c>
      <c r="K241" s="123">
        <f>$H217*按分データ等!G65</f>
        <v>0</v>
      </c>
      <c r="L241" s="123">
        <f>$H217*按分データ等!H65</f>
        <v>0</v>
      </c>
      <c r="S241" s="394"/>
      <c r="T241" s="397" t="s">
        <v>120</v>
      </c>
      <c r="U241" s="398">
        <f>K$238*按分データ等!$N34</f>
        <v>0</v>
      </c>
      <c r="V241" s="398">
        <f>L$238*按分データ等!$N34</f>
        <v>0</v>
      </c>
      <c r="W241" s="398">
        <f>SUM(U241:V241)</f>
        <v>0</v>
      </c>
      <c r="Y241" s="452" t="s">
        <v>110</v>
      </c>
      <c r="Z241" s="453" t="s">
        <v>349</v>
      </c>
      <c r="AA241" s="454">
        <f t="shared" si="23"/>
        <v>0</v>
      </c>
    </row>
    <row r="242" spans="10:27" ht="15" customHeight="1">
      <c r="J242" s="110" t="s">
        <v>189</v>
      </c>
      <c r="K242" s="123">
        <f>$H218*按分データ等!G66</f>
        <v>0</v>
      </c>
      <c r="L242" s="123">
        <f>$H218*按分データ等!H66</f>
        <v>0</v>
      </c>
      <c r="S242" s="394"/>
      <c r="T242" s="397" t="s">
        <v>264</v>
      </c>
      <c r="U242" s="398">
        <f>K$238*按分データ等!$N35</f>
        <v>0</v>
      </c>
      <c r="V242" s="398">
        <f>L$238*按分データ等!$N35</f>
        <v>0</v>
      </c>
      <c r="W242" s="398">
        <f>SUM(U242:V242)</f>
        <v>0</v>
      </c>
      <c r="Y242" s="452" t="s">
        <v>111</v>
      </c>
      <c r="Z242" s="453" t="s">
        <v>91</v>
      </c>
      <c r="AA242" s="454">
        <f t="shared" si="23"/>
        <v>0</v>
      </c>
    </row>
    <row r="243" spans="10:27" ht="15" customHeight="1">
      <c r="J243" s="108" t="s">
        <v>80</v>
      </c>
      <c r="K243" s="124">
        <f>$H219*按分データ等!G67</f>
        <v>0</v>
      </c>
      <c r="L243" s="124">
        <f>$H219*按分データ等!H67</f>
        <v>0</v>
      </c>
      <c r="S243" s="388" t="s">
        <v>221</v>
      </c>
      <c r="T243" s="399"/>
      <c r="U243" s="400"/>
      <c r="V243" s="400"/>
      <c r="W243" s="400"/>
      <c r="Y243" s="455" t="s">
        <v>112</v>
      </c>
      <c r="Z243" s="456" t="s">
        <v>14</v>
      </c>
      <c r="AA243" s="457">
        <f t="shared" si="23"/>
        <v>0</v>
      </c>
    </row>
    <row r="244" spans="10:27" ht="15" customHeight="1">
      <c r="J244" s="103" t="s">
        <v>103</v>
      </c>
      <c r="K244" s="112">
        <f>SUM(K238:K243)</f>
        <v>0</v>
      </c>
      <c r="L244" s="112">
        <f>SUM(L238:L243)</f>
        <v>0</v>
      </c>
      <c r="S244" s="394"/>
      <c r="T244" s="397" t="s">
        <v>120</v>
      </c>
      <c r="U244" s="398">
        <f>(K$242+K$243)*按分データ等!$N37</f>
        <v>0</v>
      </c>
      <c r="V244" s="398">
        <f>(L$242+L$243)*按分データ等!$N37</f>
        <v>0</v>
      </c>
      <c r="W244" s="398">
        <f>SUM(U244:V244)</f>
        <v>0</v>
      </c>
      <c r="Y244" s="449" t="s">
        <v>113</v>
      </c>
      <c r="Z244" s="450" t="s">
        <v>15</v>
      </c>
      <c r="AA244" s="451">
        <f t="shared" si="23"/>
        <v>0</v>
      </c>
    </row>
    <row r="245" spans="10:27" ht="15" customHeight="1">
      <c r="J245" s="100" t="s">
        <v>252</v>
      </c>
      <c r="S245" s="394"/>
      <c r="T245" s="397" t="s">
        <v>265</v>
      </c>
      <c r="U245" s="398">
        <f>(K$242+K$243)*按分データ等!$N38</f>
        <v>0</v>
      </c>
      <c r="V245" s="398">
        <f>(L$242+L$243)*按分データ等!$N38</f>
        <v>0</v>
      </c>
      <c r="W245" s="398">
        <f>SUM(U245:V245)</f>
        <v>0</v>
      </c>
      <c r="Y245" s="452" t="s">
        <v>114</v>
      </c>
      <c r="Z245" s="453" t="s">
        <v>350</v>
      </c>
      <c r="AA245" s="454">
        <f t="shared" si="23"/>
        <v>0</v>
      </c>
    </row>
    <row r="246" spans="10:27" ht="15" customHeight="1">
      <c r="S246" s="394"/>
      <c r="T246" s="397" t="s">
        <v>121</v>
      </c>
      <c r="U246" s="398">
        <f>(K$242+K$243)*按分データ等!$N39</f>
        <v>0</v>
      </c>
      <c r="V246" s="398">
        <f>(L$242+L$243)*按分データ等!$N39</f>
        <v>0</v>
      </c>
      <c r="W246" s="398">
        <f>SUM(U246:V246)</f>
        <v>0</v>
      </c>
      <c r="Y246" s="452" t="s">
        <v>115</v>
      </c>
      <c r="Z246" s="453" t="s">
        <v>351</v>
      </c>
      <c r="AA246" s="454">
        <f t="shared" si="23"/>
        <v>0</v>
      </c>
    </row>
    <row r="247" spans="10:27" ht="15" customHeight="1">
      <c r="S247" s="394"/>
      <c r="T247" s="397" t="s">
        <v>264</v>
      </c>
      <c r="U247" s="398">
        <f>(K$242+K$243)*按分データ等!$N40</f>
        <v>0</v>
      </c>
      <c r="V247" s="398">
        <f>(L$242+L$243)*按分データ等!$N40</f>
        <v>0</v>
      </c>
      <c r="W247" s="398">
        <f>SUM(U247:V247)</f>
        <v>0</v>
      </c>
      <c r="Y247" s="452" t="s">
        <v>116</v>
      </c>
      <c r="Z247" s="453" t="s">
        <v>16</v>
      </c>
      <c r="AA247" s="454">
        <f t="shared" si="23"/>
        <v>0</v>
      </c>
    </row>
    <row r="248" spans="10:27" ht="15" customHeight="1">
      <c r="S248" s="394"/>
      <c r="T248" s="397" t="s">
        <v>383</v>
      </c>
      <c r="U248" s="398">
        <f>(K$242+K$243)*按分データ等!$N41</f>
        <v>0</v>
      </c>
      <c r="V248" s="398">
        <f>(L$242+L$243)*按分データ等!$N41</f>
        <v>0</v>
      </c>
      <c r="W248" s="398">
        <f>SUM(U248:V248)</f>
        <v>0</v>
      </c>
      <c r="Y248" s="455" t="s">
        <v>352</v>
      </c>
      <c r="Z248" s="456" t="s">
        <v>92</v>
      </c>
      <c r="AA248" s="457">
        <f t="shared" si="23"/>
        <v>0</v>
      </c>
    </row>
    <row r="249" spans="10:27" ht="15" customHeight="1">
      <c r="S249" s="388" t="s">
        <v>222</v>
      </c>
      <c r="T249" s="399"/>
      <c r="U249" s="400"/>
      <c r="V249" s="400"/>
      <c r="W249" s="400"/>
      <c r="Y249" s="449" t="s">
        <v>353</v>
      </c>
      <c r="Z249" s="450" t="s">
        <v>93</v>
      </c>
      <c r="AA249" s="451">
        <f t="shared" si="23"/>
        <v>0</v>
      </c>
    </row>
    <row r="250" spans="10:27" ht="15" customHeight="1">
      <c r="S250" s="394"/>
      <c r="T250" s="397" t="s">
        <v>339</v>
      </c>
      <c r="U250" s="398">
        <f>K$240*按分データ等!$N43</f>
        <v>0</v>
      </c>
      <c r="V250" s="398">
        <f>L$240*按分データ等!$N43</f>
        <v>0</v>
      </c>
      <c r="W250" s="398">
        <f>SUM(U250:V250)</f>
        <v>0</v>
      </c>
      <c r="Y250" s="452" t="s">
        <v>117</v>
      </c>
      <c r="Z250" s="453" t="s">
        <v>381</v>
      </c>
      <c r="AA250" s="454">
        <f t="shared" si="23"/>
        <v>0</v>
      </c>
    </row>
    <row r="251" spans="10:27" ht="15" customHeight="1">
      <c r="S251" s="394"/>
      <c r="T251" s="397" t="s">
        <v>266</v>
      </c>
      <c r="U251" s="398">
        <f>K$240*按分データ等!$N44</f>
        <v>0</v>
      </c>
      <c r="V251" s="398">
        <f>L$240*按分データ等!$N44</f>
        <v>0</v>
      </c>
      <c r="W251" s="398">
        <f t="shared" ref="W251:W258" si="25">SUM(U251:V251)</f>
        <v>0</v>
      </c>
      <c r="Y251" s="452" t="s">
        <v>118</v>
      </c>
      <c r="Z251" s="453" t="s">
        <v>17</v>
      </c>
      <c r="AA251" s="454">
        <f t="shared" si="23"/>
        <v>0</v>
      </c>
    </row>
    <row r="252" spans="10:27" ht="15" customHeight="1">
      <c r="S252" s="394"/>
      <c r="T252" s="397" t="s">
        <v>267</v>
      </c>
      <c r="U252" s="398">
        <f>K$240*按分データ等!$N45</f>
        <v>0</v>
      </c>
      <c r="V252" s="398">
        <f>L$240*按分データ等!$N45</f>
        <v>0</v>
      </c>
      <c r="W252" s="398">
        <f t="shared" si="25"/>
        <v>0</v>
      </c>
      <c r="Y252" s="455" t="s">
        <v>119</v>
      </c>
      <c r="Z252" s="456" t="s">
        <v>18</v>
      </c>
      <c r="AA252" s="457">
        <f t="shared" si="23"/>
        <v>0</v>
      </c>
    </row>
    <row r="253" spans="10:27" ht="15" customHeight="1">
      <c r="S253" s="394"/>
      <c r="T253" s="397" t="s">
        <v>268</v>
      </c>
      <c r="U253" s="398">
        <f>K$240*按分データ等!$N46</f>
        <v>0</v>
      </c>
      <c r="V253" s="398">
        <f>L$240*按分データ等!$N46</f>
        <v>0</v>
      </c>
      <c r="W253" s="398">
        <f t="shared" si="25"/>
        <v>0</v>
      </c>
      <c r="Y253" s="104"/>
      <c r="Z253" s="103" t="s">
        <v>37</v>
      </c>
      <c r="AA253" s="112">
        <f>SUM(AA214:AA252)</f>
        <v>0</v>
      </c>
    </row>
    <row r="254" spans="10:27" ht="15" customHeight="1">
      <c r="S254" s="394"/>
      <c r="T254" s="397" t="s">
        <v>370</v>
      </c>
      <c r="U254" s="398">
        <f>K$240*按分データ等!$N47</f>
        <v>0</v>
      </c>
      <c r="V254" s="398">
        <f>L$240*按分データ等!$N47</f>
        <v>0</v>
      </c>
      <c r="W254" s="398">
        <f t="shared" si="25"/>
        <v>0</v>
      </c>
      <c r="Y254" s="100" t="s">
        <v>374</v>
      </c>
    </row>
    <row r="255" spans="10:27" ht="15" customHeight="1">
      <c r="S255" s="394"/>
      <c r="T255" s="397" t="s">
        <v>371</v>
      </c>
      <c r="U255" s="398">
        <f>K$240*按分データ等!$N48</f>
        <v>0</v>
      </c>
      <c r="V255" s="398">
        <f>L$240*按分データ等!$N48</f>
        <v>0</v>
      </c>
      <c r="W255" s="398">
        <f t="shared" si="25"/>
        <v>0</v>
      </c>
      <c r="Z255" s="100"/>
    </row>
    <row r="256" spans="10:27" ht="15" customHeight="1">
      <c r="S256" s="394"/>
      <c r="T256" s="401" t="s">
        <v>372</v>
      </c>
      <c r="U256" s="402">
        <f>K$240*按分データ等!$N49</f>
        <v>0</v>
      </c>
      <c r="V256" s="402">
        <f>L$240*按分データ等!$N49</f>
        <v>0</v>
      </c>
      <c r="W256" s="402">
        <f t="shared" si="25"/>
        <v>0</v>
      </c>
      <c r="AA256" s="100"/>
    </row>
    <row r="257" spans="2:27" ht="15" customHeight="1">
      <c r="S257" s="394"/>
      <c r="T257" s="401" t="s">
        <v>9</v>
      </c>
      <c r="U257" s="398">
        <f>K$240*按分データ等!$N50</f>
        <v>0</v>
      </c>
      <c r="V257" s="398">
        <f>L$240*按分データ等!$N50</f>
        <v>0</v>
      </c>
      <c r="W257" s="398">
        <f t="shared" si="25"/>
        <v>0</v>
      </c>
      <c r="AA257" s="100"/>
    </row>
    <row r="258" spans="2:27" ht="15" customHeight="1">
      <c r="S258" s="394"/>
      <c r="T258" s="401" t="s">
        <v>269</v>
      </c>
      <c r="U258" s="402">
        <f>K$240*按分データ等!$N51</f>
        <v>0</v>
      </c>
      <c r="V258" s="402">
        <f>L$240*按分データ等!$N51</f>
        <v>0</v>
      </c>
      <c r="W258" s="402">
        <f t="shared" si="25"/>
        <v>0</v>
      </c>
    </row>
    <row r="259" spans="2:27" ht="15" customHeight="1">
      <c r="S259" s="403" t="s">
        <v>223</v>
      </c>
      <c r="T259" s="404"/>
      <c r="U259" s="405">
        <f>SUM(U238:U258)</f>
        <v>0</v>
      </c>
      <c r="V259" s="406">
        <f t="shared" ref="V259:W259" si="26">SUM(V238:V258)</f>
        <v>0</v>
      </c>
      <c r="W259" s="406">
        <f t="shared" si="26"/>
        <v>0</v>
      </c>
    </row>
    <row r="260" spans="2:27" ht="15" customHeight="1">
      <c r="S260" s="100" t="s">
        <v>243</v>
      </c>
      <c r="T260" s="408"/>
      <c r="U260" s="409"/>
      <c r="V260" s="409"/>
      <c r="W260" s="409"/>
    </row>
    <row r="261" spans="2:27" ht="15" customHeight="1">
      <c r="S261" s="408"/>
      <c r="T261" s="408"/>
      <c r="U261" s="409"/>
      <c r="V261" s="409"/>
      <c r="W261" s="409"/>
    </row>
    <row r="262" spans="2:27" ht="15" customHeight="1">
      <c r="B262" s="102" t="s">
        <v>210</v>
      </c>
      <c r="S262" s="100"/>
      <c r="V262" s="408"/>
      <c r="W262" s="408"/>
    </row>
    <row r="263" spans="2:27" ht="15" customHeight="1">
      <c r="E263" s="97" t="s">
        <v>137</v>
      </c>
      <c r="F263" s="97"/>
      <c r="K263" s="97" t="s">
        <v>137</v>
      </c>
      <c r="W263" s="97" t="s">
        <v>144</v>
      </c>
      <c r="AA263" s="98" t="s">
        <v>144</v>
      </c>
    </row>
    <row r="264" spans="2:27" ht="15" customHeight="1">
      <c r="C264" s="900"/>
      <c r="D264" s="905" t="s">
        <v>262</v>
      </c>
      <c r="E264" s="905"/>
      <c r="F264" s="97"/>
      <c r="G264" s="900"/>
      <c r="H264" s="898" t="s">
        <v>213</v>
      </c>
      <c r="I264" s="899"/>
      <c r="J264" s="898" t="s">
        <v>239</v>
      </c>
      <c r="K264" s="899"/>
      <c r="S264" s="908"/>
      <c r="T264" s="909"/>
      <c r="U264" s="906" t="s">
        <v>255</v>
      </c>
      <c r="V264" s="906" t="s">
        <v>256</v>
      </c>
      <c r="W264" s="900" t="s">
        <v>103</v>
      </c>
      <c r="Y264" s="900" t="s">
        <v>64</v>
      </c>
      <c r="Z264" s="900"/>
      <c r="AA264" s="900" t="s">
        <v>58</v>
      </c>
    </row>
    <row r="265" spans="2:27" ht="15" customHeight="1">
      <c r="C265" s="897"/>
      <c r="D265" s="104" t="s">
        <v>74</v>
      </c>
      <c r="E265" s="104" t="s">
        <v>75</v>
      </c>
      <c r="F265" s="99"/>
      <c r="G265" s="897"/>
      <c r="H265" s="387" t="s">
        <v>74</v>
      </c>
      <c r="I265" s="387" t="s">
        <v>75</v>
      </c>
      <c r="J265" s="387" t="s">
        <v>74</v>
      </c>
      <c r="K265" s="387" t="s">
        <v>75</v>
      </c>
      <c r="S265" s="910"/>
      <c r="T265" s="911"/>
      <c r="U265" s="907"/>
      <c r="V265" s="907"/>
      <c r="W265" s="897"/>
      <c r="Y265" s="897"/>
      <c r="Z265" s="897"/>
      <c r="AA265" s="897"/>
    </row>
    <row r="266" spans="2:27" ht="15" customHeight="1">
      <c r="C266" s="109" t="s">
        <v>77</v>
      </c>
      <c r="D266" s="120">
        <f>与件データ作成シート!E65</f>
        <v>0</v>
      </c>
      <c r="E266" s="120">
        <f>与件データ作成シート!F65</f>
        <v>0</v>
      </c>
      <c r="F266" s="175"/>
      <c r="G266" s="109" t="s">
        <v>77</v>
      </c>
      <c r="H266" s="116">
        <f>IF(与件データ作成シート!$A$7=2,D266*按分データ等!D73,与件データ作成シート!E65)</f>
        <v>0</v>
      </c>
      <c r="I266" s="116">
        <f>IF(与件データ作成シート!$A$7=2,E266*按分データ等!G73,与件データ作成シート!F65)</f>
        <v>0</v>
      </c>
      <c r="J266" s="116">
        <f>IF(与件データ作成シート!$A$7=2,D266*按分データ等!E73,与件データ作成シート!H65)</f>
        <v>0</v>
      </c>
      <c r="K266" s="116">
        <f>IF(与件データ作成シート!$A$7=2,E266*按分データ等!H73,与件データ作成シート!I65)</f>
        <v>0</v>
      </c>
      <c r="S266" s="370" t="s">
        <v>366</v>
      </c>
      <c r="T266" s="371"/>
      <c r="U266" s="113"/>
      <c r="V266" s="113"/>
      <c r="W266" s="113"/>
      <c r="Y266" s="449" t="s">
        <v>44</v>
      </c>
      <c r="Z266" s="450" t="s">
        <v>339</v>
      </c>
      <c r="AA266" s="451">
        <f>SUMIF($S$267:$S$310,Z266,$W$267:$W$310)+SUMIF($T$267:$T$310,Z266,$W$267:$W$310)</f>
        <v>0</v>
      </c>
    </row>
    <row r="267" spans="2:27" ht="15" customHeight="1">
      <c r="C267" s="110" t="s">
        <v>78</v>
      </c>
      <c r="D267" s="190">
        <f>与件データ作成シート!E66</f>
        <v>0</v>
      </c>
      <c r="E267" s="121">
        <f>与件データ作成シート!F66</f>
        <v>0</v>
      </c>
      <c r="F267" s="175"/>
      <c r="G267" s="110" t="s">
        <v>78</v>
      </c>
      <c r="H267" s="190">
        <f>IF(与件データ作成シート!$A$7=2,D267*按分データ等!D74,与件データ作成シート!E66)</f>
        <v>0</v>
      </c>
      <c r="I267" s="114">
        <f>IF(与件データ作成シート!$A$7=2,E267*按分データ等!G74,与件データ作成シート!F66)</f>
        <v>0</v>
      </c>
      <c r="J267" s="190">
        <f>IF(与件データ作成シート!$A$7=2,D267*按分データ等!E74,与件データ作成シート!H66)</f>
        <v>0</v>
      </c>
      <c r="K267" s="114">
        <f>IF(与件データ作成シート!$A$7=2,E267*按分データ等!H74,与件データ作成シート!I66)</f>
        <v>0</v>
      </c>
      <c r="S267" s="372"/>
      <c r="T267" s="373" t="s">
        <v>142</v>
      </c>
      <c r="U267" s="114">
        <f>H$266*按分データ等!N7</f>
        <v>0</v>
      </c>
      <c r="V267" s="114">
        <f>I$266*按分データ等!O7</f>
        <v>0</v>
      </c>
      <c r="W267" s="114">
        <f>SUM(U267:V267)</f>
        <v>0</v>
      </c>
      <c r="X267" s="409"/>
      <c r="Y267" s="452" t="s">
        <v>19</v>
      </c>
      <c r="Z267" s="453" t="s">
        <v>0</v>
      </c>
      <c r="AA267" s="454">
        <f t="shared" ref="AA267:AA304" si="27">SUMIF($S$267:$S$310,Z267,$W$267:$W$310)+SUMIF($T$267:$T$310,Z267,$W$267:$W$310)</f>
        <v>0</v>
      </c>
    </row>
    <row r="268" spans="2:27" ht="15" customHeight="1">
      <c r="C268" s="110" t="s">
        <v>190</v>
      </c>
      <c r="D268" s="121">
        <f>与件データ作成シート!E67</f>
        <v>0</v>
      </c>
      <c r="E268" s="121">
        <f>与件データ作成シート!F67</f>
        <v>0</v>
      </c>
      <c r="F268" s="175"/>
      <c r="G268" s="110" t="s">
        <v>190</v>
      </c>
      <c r="H268" s="114">
        <f>IF(与件データ作成シート!$A$7=2,D268*按分データ等!D75,与件データ作成シート!E67)</f>
        <v>0</v>
      </c>
      <c r="I268" s="114">
        <f>IF(与件データ作成シート!$A$7=2,E268*按分データ等!G75,与件データ作成シート!F67)</f>
        <v>0</v>
      </c>
      <c r="J268" s="114">
        <f>IF(与件データ作成シート!$A$7=2,D268*按分データ等!E75,与件データ作成シート!H67)</f>
        <v>0</v>
      </c>
      <c r="K268" s="114">
        <f>IF(与件データ作成シート!$A$7=2,E268*按分データ等!H75,与件データ作成シート!I67)</f>
        <v>0</v>
      </c>
      <c r="S268" s="372"/>
      <c r="T268" s="373" t="s">
        <v>90</v>
      </c>
      <c r="U268" s="114">
        <f>H$266*按分データ等!N8</f>
        <v>0</v>
      </c>
      <c r="V268" s="114">
        <f>I$266*按分データ等!O8</f>
        <v>0</v>
      </c>
      <c r="W268" s="114">
        <f>SUM(U268:V268)</f>
        <v>0</v>
      </c>
      <c r="X268" s="408"/>
      <c r="Y268" s="452" t="s">
        <v>20</v>
      </c>
      <c r="Z268" s="453" t="s">
        <v>87</v>
      </c>
      <c r="AA268" s="454">
        <f t="shared" si="27"/>
        <v>0</v>
      </c>
    </row>
    <row r="269" spans="2:27" ht="15" customHeight="1">
      <c r="C269" s="110" t="s">
        <v>79</v>
      </c>
      <c r="D269" s="121">
        <f>与件データ作成シート!E68</f>
        <v>0</v>
      </c>
      <c r="E269" s="121">
        <f>与件データ作成シート!F68</f>
        <v>0</v>
      </c>
      <c r="F269" s="175"/>
      <c r="G269" s="110" t="s">
        <v>79</v>
      </c>
      <c r="H269" s="114">
        <f>IF(与件データ作成シート!$A$7=2,D269*按分データ等!D76,与件データ作成シート!E68)</f>
        <v>0</v>
      </c>
      <c r="I269" s="114">
        <f>IF(与件データ作成シート!$A$7=2,E269*按分データ等!G76,与件データ作成シート!F68)</f>
        <v>0</v>
      </c>
      <c r="J269" s="114">
        <f>IF(与件データ作成シート!$A$7=2,D269*按分データ等!E76,与件データ作成シート!H68)</f>
        <v>0</v>
      </c>
      <c r="K269" s="114">
        <f>IF(与件データ作成シート!$A$7=2,E269*按分データ等!H76,与件データ作成シート!I68)</f>
        <v>0</v>
      </c>
      <c r="S269" s="374"/>
      <c r="T269" s="375" t="s">
        <v>143</v>
      </c>
      <c r="U269" s="114">
        <f>H$266*按分データ等!N9</f>
        <v>0</v>
      </c>
      <c r="V269" s="114">
        <f>I$266*按分データ等!O9</f>
        <v>0</v>
      </c>
      <c r="W269" s="114">
        <f>SUM(U269:V269)</f>
        <v>0</v>
      </c>
      <c r="Y269" s="452" t="s">
        <v>21</v>
      </c>
      <c r="Z269" s="453" t="s">
        <v>1</v>
      </c>
      <c r="AA269" s="454">
        <f t="shared" si="27"/>
        <v>0</v>
      </c>
    </row>
    <row r="270" spans="2:27" ht="15" customHeight="1">
      <c r="C270" s="110" t="s">
        <v>189</v>
      </c>
      <c r="D270" s="121">
        <f>与件データ作成シート!E69</f>
        <v>0</v>
      </c>
      <c r="E270" s="121">
        <f>与件データ作成シート!F69</f>
        <v>0</v>
      </c>
      <c r="F270" s="175"/>
      <c r="G270" s="110" t="s">
        <v>189</v>
      </c>
      <c r="H270" s="114">
        <f>IF(与件データ作成シート!$A$7=2,D270*按分データ等!D77,与件データ作成シート!E69)</f>
        <v>0</v>
      </c>
      <c r="I270" s="114">
        <f>IF(与件データ作成シート!$A$7=2,E270*按分データ等!G77,与件データ作成シート!F69)</f>
        <v>0</v>
      </c>
      <c r="J270" s="114">
        <f>IF(与件データ作成シート!$A$7=2,D270*按分データ等!E77,与件データ作成シート!H69)</f>
        <v>0</v>
      </c>
      <c r="K270" s="114">
        <f>IF(与件データ作成シート!$A$7=2,E270*按分データ等!H77,与件データ作成シート!I69)</f>
        <v>0</v>
      </c>
      <c r="S270" s="370" t="s">
        <v>92</v>
      </c>
      <c r="T270" s="371"/>
      <c r="U270" s="117">
        <f>H267</f>
        <v>0</v>
      </c>
      <c r="V270" s="117">
        <f>I267</f>
        <v>0</v>
      </c>
      <c r="W270" s="117">
        <f>SUM(U270:V270)</f>
        <v>0</v>
      </c>
      <c r="X270" s="408"/>
      <c r="Y270" s="455" t="s">
        <v>22</v>
      </c>
      <c r="Z270" s="456" t="s">
        <v>2</v>
      </c>
      <c r="AA270" s="457">
        <f t="shared" si="27"/>
        <v>0</v>
      </c>
    </row>
    <row r="271" spans="2:27" ht="15" customHeight="1">
      <c r="C271" s="108" t="s">
        <v>80</v>
      </c>
      <c r="D271" s="121">
        <f>与件データ作成シート!E70</f>
        <v>0</v>
      </c>
      <c r="E271" s="121">
        <f>与件データ作成シート!F70</f>
        <v>0</v>
      </c>
      <c r="F271" s="175"/>
      <c r="G271" s="108" t="s">
        <v>80</v>
      </c>
      <c r="H271" s="114">
        <f>IF(与件データ作成シート!$A$7=2,D271*按分データ等!D78,与件データ作成シート!E70)</f>
        <v>0</v>
      </c>
      <c r="I271" s="114">
        <f>IF(与件データ作成シート!$A$7=2,E271*按分データ等!G78,与件データ作成シート!F70)</f>
        <v>0</v>
      </c>
      <c r="J271" s="114">
        <f>IF(与件データ作成シート!$A$7=2,D271*按分データ等!E78,与件データ作成シート!H70)</f>
        <v>0</v>
      </c>
      <c r="K271" s="114">
        <f>IF(与件データ作成シート!$A$7=2,E271*按分データ等!H78,与件データ作成シート!I70)</f>
        <v>0</v>
      </c>
      <c r="S271" s="376" t="s">
        <v>93</v>
      </c>
      <c r="T271" s="377"/>
      <c r="U271" s="117">
        <f>H269</f>
        <v>0</v>
      </c>
      <c r="V271" s="117">
        <f>I269</f>
        <v>0</v>
      </c>
      <c r="W271" s="117">
        <f>SUM(U271:V271)</f>
        <v>0</v>
      </c>
      <c r="Y271" s="449" t="s">
        <v>23</v>
      </c>
      <c r="Z271" s="450" t="s">
        <v>3</v>
      </c>
      <c r="AA271" s="451">
        <f t="shared" si="27"/>
        <v>0</v>
      </c>
    </row>
    <row r="272" spans="2:27" ht="15" customHeight="1">
      <c r="C272" s="103" t="s">
        <v>103</v>
      </c>
      <c r="D272" s="112">
        <f>SUM(D266:D271)</f>
        <v>0</v>
      </c>
      <c r="E272" s="112">
        <f>SUM(E266:E271)</f>
        <v>0</v>
      </c>
      <c r="G272" s="103" t="s">
        <v>103</v>
      </c>
      <c r="H272" s="112">
        <f>SUM(H266:H271)</f>
        <v>0</v>
      </c>
      <c r="I272" s="112">
        <f>SUM(I266:I271)</f>
        <v>0</v>
      </c>
      <c r="J272" s="112">
        <f>SUM(J266:J271)</f>
        <v>0</v>
      </c>
      <c r="K272" s="112">
        <f>SUM(K266:K271)</f>
        <v>0</v>
      </c>
      <c r="S272" s="370" t="s">
        <v>367</v>
      </c>
      <c r="T272" s="371"/>
      <c r="U272" s="115"/>
      <c r="V272" s="115"/>
      <c r="W272" s="115"/>
      <c r="Y272" s="452" t="s">
        <v>24</v>
      </c>
      <c r="Z272" s="453" t="s">
        <v>4</v>
      </c>
      <c r="AA272" s="454">
        <f t="shared" si="27"/>
        <v>0</v>
      </c>
    </row>
    <row r="273" spans="7:27" ht="15" customHeight="1">
      <c r="G273" s="100" t="s">
        <v>253</v>
      </c>
      <c r="S273" s="372"/>
      <c r="T273" s="373" t="s">
        <v>339</v>
      </c>
      <c r="U273" s="114">
        <f>H$268*按分データ等!N13</f>
        <v>0</v>
      </c>
      <c r="V273" s="114">
        <f>I$268*按分データ等!O13</f>
        <v>0</v>
      </c>
      <c r="W273" s="114">
        <f>SUM(U273:V273)</f>
        <v>0</v>
      </c>
      <c r="Y273" s="452" t="s">
        <v>25</v>
      </c>
      <c r="Z273" s="453" t="s">
        <v>340</v>
      </c>
      <c r="AA273" s="454">
        <f t="shared" si="27"/>
        <v>0</v>
      </c>
    </row>
    <row r="274" spans="7:27" ht="15" customHeight="1">
      <c r="G274" s="100" t="s">
        <v>246</v>
      </c>
      <c r="S274" s="372"/>
      <c r="T274" s="373" t="s">
        <v>87</v>
      </c>
      <c r="U274" s="114">
        <f>H$268*按分データ等!N14</f>
        <v>0</v>
      </c>
      <c r="V274" s="114">
        <f>I$268*按分データ等!O14</f>
        <v>0</v>
      </c>
      <c r="W274" s="114">
        <f t="shared" ref="W274:W284" si="28">SUM(U274:V274)</f>
        <v>0</v>
      </c>
      <c r="Y274" s="452" t="s">
        <v>26</v>
      </c>
      <c r="Z274" s="453" t="s">
        <v>5</v>
      </c>
      <c r="AA274" s="454">
        <f t="shared" si="27"/>
        <v>0</v>
      </c>
    </row>
    <row r="275" spans="7:27" ht="15" customHeight="1">
      <c r="G275" s="197" t="s">
        <v>263</v>
      </c>
      <c r="S275" s="372"/>
      <c r="T275" s="373" t="s">
        <v>1</v>
      </c>
      <c r="U275" s="114">
        <f>H$268*按分データ等!N15</f>
        <v>0</v>
      </c>
      <c r="V275" s="114">
        <f>I$268*按分データ等!O15</f>
        <v>0</v>
      </c>
      <c r="W275" s="114">
        <f t="shared" si="28"/>
        <v>0</v>
      </c>
      <c r="Y275" s="455" t="s">
        <v>27</v>
      </c>
      <c r="Z275" s="456" t="s">
        <v>6</v>
      </c>
      <c r="AA275" s="457">
        <f t="shared" si="27"/>
        <v>0</v>
      </c>
    </row>
    <row r="276" spans="7:27" ht="15" customHeight="1">
      <c r="G276" s="100" t="s">
        <v>249</v>
      </c>
      <c r="S276" s="372"/>
      <c r="T276" s="373" t="s">
        <v>3</v>
      </c>
      <c r="U276" s="114">
        <f>H$268*按分データ等!N16</f>
        <v>0</v>
      </c>
      <c r="V276" s="114">
        <f>I$268*按分データ等!O16</f>
        <v>0</v>
      </c>
      <c r="W276" s="114">
        <f t="shared" si="28"/>
        <v>0</v>
      </c>
      <c r="Y276" s="449" t="s">
        <v>28</v>
      </c>
      <c r="Z276" s="450" t="s">
        <v>7</v>
      </c>
      <c r="AA276" s="451">
        <f t="shared" si="27"/>
        <v>0</v>
      </c>
    </row>
    <row r="277" spans="7:27" ht="15" customHeight="1">
      <c r="G277" s="100" t="s">
        <v>406</v>
      </c>
      <c r="S277" s="372"/>
      <c r="T277" s="373" t="s">
        <v>5</v>
      </c>
      <c r="U277" s="114">
        <f>H$268*按分データ等!N17</f>
        <v>0</v>
      </c>
      <c r="V277" s="114">
        <f>I$268*按分データ等!O17</f>
        <v>0</v>
      </c>
      <c r="W277" s="114">
        <f t="shared" si="28"/>
        <v>0</v>
      </c>
      <c r="Y277" s="452" t="s">
        <v>29</v>
      </c>
      <c r="Z277" s="453" t="s">
        <v>8</v>
      </c>
      <c r="AA277" s="454">
        <f t="shared" si="27"/>
        <v>0</v>
      </c>
    </row>
    <row r="278" spans="7:27" ht="15" customHeight="1">
      <c r="S278" s="372"/>
      <c r="T278" s="373" t="s">
        <v>8</v>
      </c>
      <c r="U278" s="114">
        <f>H$268*按分データ等!N18</f>
        <v>0</v>
      </c>
      <c r="V278" s="114">
        <f>I$268*按分データ等!O18</f>
        <v>0</v>
      </c>
      <c r="W278" s="114">
        <f t="shared" si="28"/>
        <v>0</v>
      </c>
      <c r="Y278" s="452" t="s">
        <v>30</v>
      </c>
      <c r="Z278" s="453" t="s">
        <v>341</v>
      </c>
      <c r="AA278" s="454">
        <f t="shared" si="27"/>
        <v>0</v>
      </c>
    </row>
    <row r="279" spans="7:27" ht="15" customHeight="1">
      <c r="S279" s="374"/>
      <c r="T279" s="375" t="s">
        <v>9</v>
      </c>
      <c r="U279" s="114">
        <f>H$268*按分データ等!N19</f>
        <v>0</v>
      </c>
      <c r="V279" s="114">
        <f>I$268*按分データ等!O19</f>
        <v>0</v>
      </c>
      <c r="W279" s="114">
        <f t="shared" si="28"/>
        <v>0</v>
      </c>
      <c r="Y279" s="452" t="s">
        <v>31</v>
      </c>
      <c r="Z279" s="453" t="s">
        <v>342</v>
      </c>
      <c r="AA279" s="454">
        <f t="shared" si="27"/>
        <v>0</v>
      </c>
    </row>
    <row r="280" spans="7:27" ht="15" customHeight="1">
      <c r="S280" s="370" t="s">
        <v>368</v>
      </c>
      <c r="T280" s="371"/>
      <c r="U280" s="380"/>
      <c r="V280" s="380"/>
      <c r="W280" s="380"/>
      <c r="Y280" s="455" t="s">
        <v>32</v>
      </c>
      <c r="Z280" s="456" t="s">
        <v>343</v>
      </c>
      <c r="AA280" s="457">
        <f t="shared" si="27"/>
        <v>0</v>
      </c>
    </row>
    <row r="281" spans="7:27" ht="15" customHeight="1">
      <c r="S281" s="372"/>
      <c r="T281" s="373" t="s">
        <v>369</v>
      </c>
      <c r="U281" s="114">
        <f>(H$270+H$271)*按分データ等!N21</f>
        <v>0</v>
      </c>
      <c r="V281" s="114">
        <f>(I$270+I$271)*按分データ等!O21</f>
        <v>0</v>
      </c>
      <c r="W281" s="114">
        <f t="shared" si="28"/>
        <v>0</v>
      </c>
      <c r="Y281" s="449" t="s">
        <v>33</v>
      </c>
      <c r="Z281" s="450" t="s">
        <v>88</v>
      </c>
      <c r="AA281" s="451">
        <f t="shared" si="27"/>
        <v>0</v>
      </c>
    </row>
    <row r="282" spans="7:27" ht="15" customHeight="1">
      <c r="S282" s="372"/>
      <c r="T282" s="373" t="s">
        <v>15</v>
      </c>
      <c r="U282" s="114">
        <f>(H$270+H$271)*按分データ等!N22</f>
        <v>0</v>
      </c>
      <c r="V282" s="114">
        <f>(I$270+I$271)*按分データ等!O22</f>
        <v>0</v>
      </c>
      <c r="W282" s="114">
        <f t="shared" si="28"/>
        <v>0</v>
      </c>
      <c r="Y282" s="452" t="s">
        <v>34</v>
      </c>
      <c r="Z282" s="453" t="s">
        <v>344</v>
      </c>
      <c r="AA282" s="454">
        <f t="shared" si="27"/>
        <v>0</v>
      </c>
    </row>
    <row r="283" spans="7:27" ht="12">
      <c r="S283" s="372"/>
      <c r="T283" s="373" t="s">
        <v>16</v>
      </c>
      <c r="U283" s="114">
        <f>(H$270+H$271)*按分データ等!N23</f>
        <v>0</v>
      </c>
      <c r="V283" s="114">
        <f>(I$270+I$271)*按分データ等!O23</f>
        <v>0</v>
      </c>
      <c r="W283" s="114">
        <f t="shared" si="28"/>
        <v>0</v>
      </c>
      <c r="Y283" s="452" t="s">
        <v>35</v>
      </c>
      <c r="Z283" s="453" t="s">
        <v>345</v>
      </c>
      <c r="AA283" s="454">
        <f t="shared" si="27"/>
        <v>0</v>
      </c>
    </row>
    <row r="284" spans="7:27" ht="15" customHeight="1">
      <c r="S284" s="374"/>
      <c r="T284" s="375" t="s">
        <v>383</v>
      </c>
      <c r="U284" s="114">
        <f>(H$270+H$271)*按分データ等!N24</f>
        <v>0</v>
      </c>
      <c r="V284" s="114">
        <f>(I$270+I$271)*按分データ等!O24</f>
        <v>0</v>
      </c>
      <c r="W284" s="114">
        <f t="shared" si="28"/>
        <v>0</v>
      </c>
      <c r="Y284" s="452" t="s">
        <v>36</v>
      </c>
      <c r="Z284" s="453" t="s">
        <v>53</v>
      </c>
      <c r="AA284" s="454">
        <f t="shared" si="27"/>
        <v>0</v>
      </c>
    </row>
    <row r="285" spans="7:27" ht="15" customHeight="1">
      <c r="S285" s="95" t="s">
        <v>103</v>
      </c>
      <c r="T285" s="379"/>
      <c r="U285" s="112">
        <f>SUM(U267:U284)</f>
        <v>0</v>
      </c>
      <c r="V285" s="112">
        <f t="shared" ref="V285:W285" si="29">SUM(V267:V284)</f>
        <v>0</v>
      </c>
      <c r="W285" s="112">
        <f t="shared" si="29"/>
        <v>0</v>
      </c>
      <c r="Y285" s="455" t="s">
        <v>94</v>
      </c>
      <c r="Z285" s="456" t="s">
        <v>9</v>
      </c>
      <c r="AA285" s="457">
        <f t="shared" si="27"/>
        <v>0</v>
      </c>
    </row>
    <row r="286" spans="7:27" ht="15" customHeight="1">
      <c r="S286" s="100" t="s">
        <v>243</v>
      </c>
      <c r="T286" s="379"/>
      <c r="U286" s="180"/>
      <c r="V286" s="180"/>
      <c r="W286" s="180"/>
      <c r="Y286" s="449" t="s">
        <v>104</v>
      </c>
      <c r="Z286" s="450" t="s">
        <v>10</v>
      </c>
      <c r="AA286" s="451">
        <f t="shared" si="27"/>
        <v>0</v>
      </c>
    </row>
    <row r="287" spans="7:27" ht="15" customHeight="1">
      <c r="S287" s="100"/>
      <c r="W287" s="97" t="s">
        <v>144</v>
      </c>
      <c r="Y287" s="452" t="s">
        <v>105</v>
      </c>
      <c r="Z287" s="453" t="s">
        <v>11</v>
      </c>
      <c r="AA287" s="454">
        <f t="shared" si="27"/>
        <v>0</v>
      </c>
    </row>
    <row r="288" spans="7:27" ht="15" customHeight="1">
      <c r="S288" s="901"/>
      <c r="T288" s="902"/>
      <c r="U288" s="906" t="s">
        <v>255</v>
      </c>
      <c r="V288" s="906" t="s">
        <v>256</v>
      </c>
      <c r="W288" s="906" t="s">
        <v>103</v>
      </c>
      <c r="Y288" s="452" t="s">
        <v>106</v>
      </c>
      <c r="Z288" s="453" t="s">
        <v>346</v>
      </c>
      <c r="AA288" s="454">
        <f t="shared" si="27"/>
        <v>0</v>
      </c>
    </row>
    <row r="289" spans="19:27" ht="15" customHeight="1">
      <c r="S289" s="903"/>
      <c r="T289" s="904"/>
      <c r="U289" s="907"/>
      <c r="V289" s="907"/>
      <c r="W289" s="907"/>
      <c r="Y289" s="452" t="s">
        <v>107</v>
      </c>
      <c r="Z289" s="453" t="s">
        <v>89</v>
      </c>
      <c r="AA289" s="454">
        <f t="shared" si="27"/>
        <v>0</v>
      </c>
    </row>
    <row r="290" spans="19:27" ht="15" customHeight="1">
      <c r="S290" s="388"/>
      <c r="T290" s="389" t="s">
        <v>92</v>
      </c>
      <c r="U290" s="390">
        <f>J267</f>
        <v>0</v>
      </c>
      <c r="V290" s="390">
        <f>K267</f>
        <v>0</v>
      </c>
      <c r="W290" s="390">
        <f>SUM(U290:V290)</f>
        <v>0</v>
      </c>
      <c r="Y290" s="455" t="s">
        <v>347</v>
      </c>
      <c r="Z290" s="456" t="s">
        <v>348</v>
      </c>
      <c r="AA290" s="457">
        <f t="shared" si="27"/>
        <v>0</v>
      </c>
    </row>
    <row r="291" spans="19:27" ht="15" customHeight="1">
      <c r="S291" s="391"/>
      <c r="T291" s="392" t="s">
        <v>93</v>
      </c>
      <c r="U291" s="393">
        <f>J269</f>
        <v>0</v>
      </c>
      <c r="V291" s="393">
        <f>K269</f>
        <v>0</v>
      </c>
      <c r="W291" s="393">
        <f t="shared" ref="W291:W300" si="30">SUM(U291:V291)</f>
        <v>0</v>
      </c>
      <c r="Y291" s="449" t="s">
        <v>108</v>
      </c>
      <c r="Z291" s="450" t="s">
        <v>12</v>
      </c>
      <c r="AA291" s="451">
        <f t="shared" si="27"/>
        <v>0</v>
      </c>
    </row>
    <row r="292" spans="19:27" ht="15" customHeight="1">
      <c r="S292" s="394" t="s">
        <v>77</v>
      </c>
      <c r="T292" s="395"/>
      <c r="U292" s="396"/>
      <c r="V292" s="396"/>
      <c r="W292" s="396"/>
      <c r="Y292" s="452" t="s">
        <v>109</v>
      </c>
      <c r="Z292" s="453" t="s">
        <v>13</v>
      </c>
      <c r="AA292" s="454">
        <f t="shared" si="27"/>
        <v>0</v>
      </c>
    </row>
    <row r="293" spans="19:27" ht="15" customHeight="1">
      <c r="S293" s="394"/>
      <c r="T293" s="397" t="s">
        <v>120</v>
      </c>
      <c r="U293" s="398">
        <f>J$266*按分データ等!$N34</f>
        <v>0</v>
      </c>
      <c r="V293" s="398">
        <f>K$266*按分データ等!$N34</f>
        <v>0</v>
      </c>
      <c r="W293" s="398">
        <f t="shared" si="30"/>
        <v>0</v>
      </c>
      <c r="Y293" s="452" t="s">
        <v>110</v>
      </c>
      <c r="Z293" s="453" t="s">
        <v>349</v>
      </c>
      <c r="AA293" s="454">
        <f t="shared" si="27"/>
        <v>0</v>
      </c>
    </row>
    <row r="294" spans="19:27" ht="15" customHeight="1">
      <c r="S294" s="394"/>
      <c r="T294" s="397" t="s">
        <v>264</v>
      </c>
      <c r="U294" s="398">
        <f>J$266*按分データ等!$N35</f>
        <v>0</v>
      </c>
      <c r="V294" s="398">
        <f>K$266*按分データ等!$N35</f>
        <v>0</v>
      </c>
      <c r="W294" s="398">
        <f t="shared" si="30"/>
        <v>0</v>
      </c>
      <c r="Y294" s="452" t="s">
        <v>111</v>
      </c>
      <c r="Z294" s="453" t="s">
        <v>91</v>
      </c>
      <c r="AA294" s="454">
        <f t="shared" si="27"/>
        <v>0</v>
      </c>
    </row>
    <row r="295" spans="19:27" ht="15" customHeight="1">
      <c r="S295" s="388" t="s">
        <v>221</v>
      </c>
      <c r="T295" s="399"/>
      <c r="U295" s="400"/>
      <c r="V295" s="400"/>
      <c r="W295" s="400"/>
      <c r="Y295" s="455" t="s">
        <v>112</v>
      </c>
      <c r="Z295" s="456" t="s">
        <v>14</v>
      </c>
      <c r="AA295" s="457">
        <f t="shared" si="27"/>
        <v>0</v>
      </c>
    </row>
    <row r="296" spans="19:27" ht="15" customHeight="1">
      <c r="S296" s="394"/>
      <c r="T296" s="397" t="s">
        <v>120</v>
      </c>
      <c r="U296" s="398">
        <f>(J$270+J$271)*按分データ等!$N37</f>
        <v>0</v>
      </c>
      <c r="V296" s="398">
        <f>(K$270+K$271)*按分データ等!$N37</f>
        <v>0</v>
      </c>
      <c r="W296" s="398">
        <f t="shared" si="30"/>
        <v>0</v>
      </c>
      <c r="Y296" s="449" t="s">
        <v>113</v>
      </c>
      <c r="Z296" s="450" t="s">
        <v>15</v>
      </c>
      <c r="AA296" s="451">
        <f t="shared" si="27"/>
        <v>0</v>
      </c>
    </row>
    <row r="297" spans="19:27" ht="15" customHeight="1">
      <c r="S297" s="394"/>
      <c r="T297" s="397" t="s">
        <v>265</v>
      </c>
      <c r="U297" s="398">
        <f>(J$270+J$271)*按分データ等!$N38</f>
        <v>0</v>
      </c>
      <c r="V297" s="398">
        <f>(K$270+K$271)*按分データ等!$N38</f>
        <v>0</v>
      </c>
      <c r="W297" s="398">
        <f t="shared" si="30"/>
        <v>0</v>
      </c>
      <c r="Y297" s="452" t="s">
        <v>114</v>
      </c>
      <c r="Z297" s="453" t="s">
        <v>350</v>
      </c>
      <c r="AA297" s="454">
        <f t="shared" si="27"/>
        <v>0</v>
      </c>
    </row>
    <row r="298" spans="19:27" ht="15" customHeight="1">
      <c r="S298" s="394"/>
      <c r="T298" s="397" t="s">
        <v>121</v>
      </c>
      <c r="U298" s="398">
        <f>(J$270+J$271)*按分データ等!$N39</f>
        <v>0</v>
      </c>
      <c r="V298" s="398">
        <f>(K$270+K$271)*按分データ等!$N39</f>
        <v>0</v>
      </c>
      <c r="W298" s="398">
        <f t="shared" si="30"/>
        <v>0</v>
      </c>
      <c r="Y298" s="452" t="s">
        <v>115</v>
      </c>
      <c r="Z298" s="453" t="s">
        <v>351</v>
      </c>
      <c r="AA298" s="454">
        <f t="shared" si="27"/>
        <v>0</v>
      </c>
    </row>
    <row r="299" spans="19:27" ht="15" customHeight="1">
      <c r="S299" s="394"/>
      <c r="T299" s="397" t="s">
        <v>264</v>
      </c>
      <c r="U299" s="398">
        <f>(J$270+J$271)*按分データ等!$N40</f>
        <v>0</v>
      </c>
      <c r="V299" s="398">
        <f>(K$270+K$271)*按分データ等!$N40</f>
        <v>0</v>
      </c>
      <c r="W299" s="398">
        <f t="shared" si="30"/>
        <v>0</v>
      </c>
      <c r="Y299" s="452" t="s">
        <v>116</v>
      </c>
      <c r="Z299" s="453" t="s">
        <v>16</v>
      </c>
      <c r="AA299" s="454">
        <f t="shared" si="27"/>
        <v>0</v>
      </c>
    </row>
    <row r="300" spans="19:27" ht="15" customHeight="1">
      <c r="S300" s="394"/>
      <c r="T300" s="397" t="s">
        <v>383</v>
      </c>
      <c r="U300" s="398">
        <f>(J$270+J$271)*按分データ等!$N41</f>
        <v>0</v>
      </c>
      <c r="V300" s="398">
        <f>(K$270+K$271)*按分データ等!$N41</f>
        <v>0</v>
      </c>
      <c r="W300" s="398">
        <f t="shared" si="30"/>
        <v>0</v>
      </c>
      <c r="Y300" s="455" t="s">
        <v>352</v>
      </c>
      <c r="Z300" s="456" t="s">
        <v>92</v>
      </c>
      <c r="AA300" s="457">
        <f t="shared" si="27"/>
        <v>0</v>
      </c>
    </row>
    <row r="301" spans="19:27" ht="15" customHeight="1">
      <c r="S301" s="388" t="s">
        <v>222</v>
      </c>
      <c r="T301" s="399"/>
      <c r="U301" s="400"/>
      <c r="V301" s="400"/>
      <c r="W301" s="400"/>
      <c r="Y301" s="449" t="s">
        <v>353</v>
      </c>
      <c r="Z301" s="450" t="s">
        <v>93</v>
      </c>
      <c r="AA301" s="451">
        <f t="shared" si="27"/>
        <v>0</v>
      </c>
    </row>
    <row r="302" spans="19:27" ht="15" customHeight="1">
      <c r="S302" s="394"/>
      <c r="T302" s="397" t="s">
        <v>339</v>
      </c>
      <c r="U302" s="398">
        <f>J$268*按分データ等!$N43</f>
        <v>0</v>
      </c>
      <c r="V302" s="398">
        <f>K$268*按分データ等!$N43</f>
        <v>0</v>
      </c>
      <c r="W302" s="398">
        <f>SUM(U302:V302)</f>
        <v>0</v>
      </c>
      <c r="Y302" s="452" t="s">
        <v>117</v>
      </c>
      <c r="Z302" s="453" t="s">
        <v>408</v>
      </c>
      <c r="AA302" s="454">
        <f t="shared" si="27"/>
        <v>0</v>
      </c>
    </row>
    <row r="303" spans="19:27" ht="15" customHeight="1">
      <c r="S303" s="394"/>
      <c r="T303" s="397" t="s">
        <v>266</v>
      </c>
      <c r="U303" s="398">
        <f>J$268*按分データ等!$N44</f>
        <v>0</v>
      </c>
      <c r="V303" s="398">
        <f>K$268*按分データ等!$N44</f>
        <v>0</v>
      </c>
      <c r="W303" s="398">
        <f t="shared" ref="W303:W310" si="31">SUM(U303:V303)</f>
        <v>0</v>
      </c>
      <c r="Y303" s="452" t="s">
        <v>118</v>
      </c>
      <c r="Z303" s="453" t="s">
        <v>17</v>
      </c>
      <c r="AA303" s="454">
        <f t="shared" si="27"/>
        <v>0</v>
      </c>
    </row>
    <row r="304" spans="19:27" ht="15" customHeight="1">
      <c r="S304" s="394"/>
      <c r="T304" s="397" t="s">
        <v>267</v>
      </c>
      <c r="U304" s="398">
        <f>J$268*按分データ等!$N45</f>
        <v>0</v>
      </c>
      <c r="V304" s="398">
        <f>K$268*按分データ等!$N45</f>
        <v>0</v>
      </c>
      <c r="W304" s="398">
        <f t="shared" si="31"/>
        <v>0</v>
      </c>
      <c r="Y304" s="455" t="s">
        <v>119</v>
      </c>
      <c r="Z304" s="456" t="s">
        <v>18</v>
      </c>
      <c r="AA304" s="457">
        <f t="shared" si="27"/>
        <v>0</v>
      </c>
    </row>
    <row r="305" spans="19:27" ht="15" customHeight="1">
      <c r="S305" s="394"/>
      <c r="T305" s="397" t="s">
        <v>268</v>
      </c>
      <c r="U305" s="398">
        <f>J$268*按分データ等!$N46</f>
        <v>0</v>
      </c>
      <c r="V305" s="398">
        <f>K$268*按分データ等!$N46</f>
        <v>0</v>
      </c>
      <c r="W305" s="398">
        <f t="shared" si="31"/>
        <v>0</v>
      </c>
      <c r="Y305" s="104"/>
      <c r="Z305" s="103" t="s">
        <v>37</v>
      </c>
      <c r="AA305" s="112">
        <f>SUM(AA266:AA304)</f>
        <v>0</v>
      </c>
    </row>
    <row r="306" spans="19:27" ht="15" customHeight="1">
      <c r="S306" s="394"/>
      <c r="T306" s="397" t="s">
        <v>370</v>
      </c>
      <c r="U306" s="398">
        <f>J$268*按分データ等!$N47</f>
        <v>0</v>
      </c>
      <c r="V306" s="398">
        <f>K$268*按分データ等!$N47</f>
        <v>0</v>
      </c>
      <c r="W306" s="398">
        <f t="shared" si="31"/>
        <v>0</v>
      </c>
      <c r="Y306" s="100" t="s">
        <v>374</v>
      </c>
    </row>
    <row r="307" spans="19:27" ht="15" customHeight="1">
      <c r="S307" s="394"/>
      <c r="T307" s="397" t="s">
        <v>371</v>
      </c>
      <c r="U307" s="398">
        <f>J$268*按分データ等!$N48</f>
        <v>0</v>
      </c>
      <c r="V307" s="398">
        <f>K$268*按分データ等!$N48</f>
        <v>0</v>
      </c>
      <c r="W307" s="398">
        <f t="shared" si="31"/>
        <v>0</v>
      </c>
      <c r="Z307" s="100"/>
    </row>
    <row r="308" spans="19:27" ht="15" customHeight="1">
      <c r="S308" s="394"/>
      <c r="T308" s="401" t="s">
        <v>372</v>
      </c>
      <c r="U308" s="398">
        <f>J$268*按分データ等!$N49</f>
        <v>0</v>
      </c>
      <c r="V308" s="398">
        <f>K$268*按分データ等!$N49</f>
        <v>0</v>
      </c>
      <c r="W308" s="398">
        <f t="shared" si="31"/>
        <v>0</v>
      </c>
    </row>
    <row r="309" spans="19:27" ht="15" customHeight="1">
      <c r="S309" s="394"/>
      <c r="T309" s="401" t="s">
        <v>9</v>
      </c>
      <c r="U309" s="398">
        <f>J$268*按分データ等!$N50</f>
        <v>0</v>
      </c>
      <c r="V309" s="398">
        <f>K$268*按分データ等!$N50</f>
        <v>0</v>
      </c>
      <c r="W309" s="398">
        <f t="shared" si="31"/>
        <v>0</v>
      </c>
    </row>
    <row r="310" spans="19:27" ht="15" customHeight="1">
      <c r="S310" s="394"/>
      <c r="T310" s="401" t="s">
        <v>269</v>
      </c>
      <c r="U310" s="402">
        <f>J$268*按分データ等!$N51</f>
        <v>0</v>
      </c>
      <c r="V310" s="402">
        <f>K$268*按分データ等!$N51</f>
        <v>0</v>
      </c>
      <c r="W310" s="402">
        <f t="shared" si="31"/>
        <v>0</v>
      </c>
    </row>
    <row r="311" spans="19:27" ht="15" customHeight="1">
      <c r="S311" s="403" t="s">
        <v>223</v>
      </c>
      <c r="T311" s="404"/>
      <c r="U311" s="405">
        <f>SUM(U290:U310)</f>
        <v>0</v>
      </c>
      <c r="V311" s="406">
        <f t="shared" ref="V311:W311" si="32">SUM(V290:V310)</f>
        <v>0</v>
      </c>
      <c r="W311" s="406">
        <f t="shared" si="32"/>
        <v>0</v>
      </c>
    </row>
    <row r="312" spans="19:27" ht="15" customHeight="1">
      <c r="S312" s="100" t="s">
        <v>243</v>
      </c>
    </row>
  </sheetData>
  <mergeCells count="103">
    <mergeCell ref="AA3:AA4"/>
    <mergeCell ref="C56:C57"/>
    <mergeCell ref="D56:D57"/>
    <mergeCell ref="F56:F57"/>
    <mergeCell ref="G56:H56"/>
    <mergeCell ref="K56:L56"/>
    <mergeCell ref="J56:J57"/>
    <mergeCell ref="AA56:AA57"/>
    <mergeCell ref="S3:T4"/>
    <mergeCell ref="U3:U4"/>
    <mergeCell ref="V3:V4"/>
    <mergeCell ref="W3:W4"/>
    <mergeCell ref="U28:U29"/>
    <mergeCell ref="V28:V29"/>
    <mergeCell ref="U56:U57"/>
    <mergeCell ref="V56:V57"/>
    <mergeCell ref="W56:W57"/>
    <mergeCell ref="W28:W29"/>
    <mergeCell ref="Y56:Z57"/>
    <mergeCell ref="X28:X29"/>
    <mergeCell ref="R28:R29"/>
    <mergeCell ref="J3:J4"/>
    <mergeCell ref="K3:L3"/>
    <mergeCell ref="C3:C4"/>
    <mergeCell ref="V212:V213"/>
    <mergeCell ref="W212:W213"/>
    <mergeCell ref="V184:V185"/>
    <mergeCell ref="W184:W185"/>
    <mergeCell ref="Y3:Z4"/>
    <mergeCell ref="V132:V133"/>
    <mergeCell ref="W132:W133"/>
    <mergeCell ref="W80:W81"/>
    <mergeCell ref="V80:V81"/>
    <mergeCell ref="F3:G3"/>
    <mergeCell ref="S28:T29"/>
    <mergeCell ref="N3:N4"/>
    <mergeCell ref="O3:Q3"/>
    <mergeCell ref="N28:N29"/>
    <mergeCell ref="O28:Q28"/>
    <mergeCell ref="S80:T81"/>
    <mergeCell ref="S132:T133"/>
    <mergeCell ref="U132:U133"/>
    <mergeCell ref="U80:U81"/>
    <mergeCell ref="S56:T57"/>
    <mergeCell ref="N80:N81"/>
    <mergeCell ref="O80:Q80"/>
    <mergeCell ref="F108:F109"/>
    <mergeCell ref="G108:H108"/>
    <mergeCell ref="AA264:AA265"/>
    <mergeCell ref="AA108:AA109"/>
    <mergeCell ref="S160:T161"/>
    <mergeCell ref="U160:U161"/>
    <mergeCell ref="V160:V161"/>
    <mergeCell ref="W160:W161"/>
    <mergeCell ref="Y160:Z161"/>
    <mergeCell ref="AA160:AA161"/>
    <mergeCell ref="N56:N57"/>
    <mergeCell ref="O56:Q56"/>
    <mergeCell ref="S108:T109"/>
    <mergeCell ref="U108:U109"/>
    <mergeCell ref="V108:V109"/>
    <mergeCell ref="W108:W109"/>
    <mergeCell ref="Y108:Z109"/>
    <mergeCell ref="U236:U237"/>
    <mergeCell ref="U184:U185"/>
    <mergeCell ref="S184:T185"/>
    <mergeCell ref="S212:T213"/>
    <mergeCell ref="U212:U213"/>
    <mergeCell ref="AA212:AA213"/>
    <mergeCell ref="Y212:Z213"/>
    <mergeCell ref="V236:V237"/>
    <mergeCell ref="W236:W237"/>
    <mergeCell ref="Y264:Z265"/>
    <mergeCell ref="S288:T289"/>
    <mergeCell ref="U288:U289"/>
    <mergeCell ref="V288:V289"/>
    <mergeCell ref="W288:W289"/>
    <mergeCell ref="W264:W265"/>
    <mergeCell ref="U264:U265"/>
    <mergeCell ref="V264:V265"/>
    <mergeCell ref="S264:T265"/>
    <mergeCell ref="C108:C109"/>
    <mergeCell ref="K108:L108"/>
    <mergeCell ref="J108:J109"/>
    <mergeCell ref="C264:C265"/>
    <mergeCell ref="J236:J237"/>
    <mergeCell ref="K236:L236"/>
    <mergeCell ref="S236:T237"/>
    <mergeCell ref="D264:E264"/>
    <mergeCell ref="C160:C161"/>
    <mergeCell ref="D160:D161"/>
    <mergeCell ref="C212:C213"/>
    <mergeCell ref="D212:D213"/>
    <mergeCell ref="F160:F161"/>
    <mergeCell ref="G160:H160"/>
    <mergeCell ref="F212:F213"/>
    <mergeCell ref="G264:G265"/>
    <mergeCell ref="H264:I264"/>
    <mergeCell ref="J264:K264"/>
    <mergeCell ref="G212:G213"/>
    <mergeCell ref="H212:H213"/>
    <mergeCell ref="J212:J213"/>
    <mergeCell ref="K212:L212"/>
  </mergeCells>
  <phoneticPr fontId="3"/>
  <pageMargins left="0.7" right="0.7" top="0.75" bottom="0.75" header="0.3" footer="0.3"/>
  <pageSetup paperSize="9" scale="40" fitToHeight="0" orientation="landscape" r:id="rId1"/>
  <rowBreaks count="5" manualBreakCount="5">
    <brk id="57" max="16383" man="1"/>
    <brk id="114" max="16383" man="1"/>
    <brk id="171" max="16383" man="1"/>
    <brk id="228" max="16383" man="1"/>
    <brk id="285" max="16383" man="1"/>
  </rowBreaks>
  <ignoredErrors>
    <ignoredError sqref="Y305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B1:Q78"/>
  <sheetViews>
    <sheetView workbookViewId="0">
      <selection activeCell="L20" sqref="L20"/>
    </sheetView>
  </sheetViews>
  <sheetFormatPr defaultColWidth="18.625" defaultRowHeight="15" customHeight="1"/>
  <cols>
    <col min="1" max="2" width="2.625" style="13" customWidth="1"/>
    <col min="3" max="3" width="30.75" style="13" customWidth="1"/>
    <col min="4" max="4" width="14.25" style="13" bestFit="1" customWidth="1"/>
    <col min="5" max="6" width="13.125" style="13" bestFit="1" customWidth="1"/>
    <col min="7" max="9" width="13.125" style="13" customWidth="1"/>
    <col min="10" max="12" width="2.625" style="13" customWidth="1"/>
    <col min="13" max="13" width="37.625" style="13" bestFit="1" customWidth="1"/>
    <col min="14" max="14" width="13.25" style="13" customWidth="1"/>
    <col min="15" max="17" width="13.125" style="13" customWidth="1"/>
    <col min="18" max="16384" width="18.625" style="13"/>
  </cols>
  <sheetData>
    <row r="1" spans="2:17" ht="15" customHeight="1">
      <c r="B1" s="22" t="s">
        <v>81</v>
      </c>
    </row>
    <row r="2" spans="2:17" ht="15" customHeight="1">
      <c r="D2" s="148"/>
      <c r="G2" s="14"/>
      <c r="H2" s="14"/>
      <c r="J2" s="22"/>
      <c r="K2" s="22" t="s">
        <v>224</v>
      </c>
      <c r="L2" s="22"/>
    </row>
    <row r="3" spans="2:17" ht="15" customHeight="1" thickBot="1">
      <c r="C3" s="775"/>
      <c r="D3" s="915" t="s">
        <v>73</v>
      </c>
      <c r="E3" s="916"/>
      <c r="F3" s="917" t="s">
        <v>227</v>
      </c>
      <c r="G3" s="918"/>
      <c r="H3" s="931" t="s">
        <v>226</v>
      </c>
      <c r="K3" s="13" t="s">
        <v>220</v>
      </c>
    </row>
    <row r="4" spans="2:17" ht="15" customHeight="1">
      <c r="C4" s="775"/>
      <c r="D4" s="149" t="s">
        <v>213</v>
      </c>
      <c r="E4" s="149" t="s">
        <v>214</v>
      </c>
      <c r="F4" s="149" t="s">
        <v>213</v>
      </c>
      <c r="G4" s="15" t="s">
        <v>214</v>
      </c>
      <c r="H4" s="932"/>
      <c r="L4" s="901" t="s">
        <v>365</v>
      </c>
      <c r="M4" s="934"/>
      <c r="N4" s="937" t="s">
        <v>147</v>
      </c>
      <c r="O4" s="938"/>
      <c r="P4" s="941" t="s">
        <v>148</v>
      </c>
      <c r="Q4" s="942"/>
    </row>
    <row r="5" spans="2:17" ht="15" customHeight="1">
      <c r="C5" s="20" t="s">
        <v>205</v>
      </c>
      <c r="D5" s="696">
        <f>D40/D32*1000000</f>
        <v>18584199.19743304</v>
      </c>
      <c r="E5" s="696">
        <f>E40/F32*1000000</f>
        <v>60150.504035901155</v>
      </c>
      <c r="F5" s="193">
        <f>D5/SUM($D$7:$E$7)</f>
        <v>0.77401687827237142</v>
      </c>
      <c r="G5" s="193">
        <f>E5/SUM($D$7:$E$7)</f>
        <v>2.505219884148072E-3</v>
      </c>
      <c r="H5" s="193">
        <f>SUM(F5:G5)</f>
        <v>0.77652209815651951</v>
      </c>
      <c r="L5" s="935"/>
      <c r="M5" s="936"/>
      <c r="N5" s="713" t="s">
        <v>74</v>
      </c>
      <c r="O5" s="96" t="s">
        <v>75</v>
      </c>
      <c r="P5" s="96" t="s">
        <v>74</v>
      </c>
      <c r="Q5" s="714" t="s">
        <v>75</v>
      </c>
    </row>
    <row r="6" spans="2:17" ht="15" customHeight="1">
      <c r="C6" s="20" t="s">
        <v>198</v>
      </c>
      <c r="D6" s="696">
        <f>E17</f>
        <v>4707620</v>
      </c>
      <c r="E6" s="696">
        <f>F17</f>
        <v>658100</v>
      </c>
      <c r="F6" s="193">
        <f>D6/SUM($D$7:$E$7)</f>
        <v>0.19606856866858605</v>
      </c>
      <c r="G6" s="193">
        <f>E6/SUM($D$7:$E$7)</f>
        <v>2.7409333174894419E-2</v>
      </c>
      <c r="H6" s="193">
        <f>SUM(F6:G6)</f>
        <v>0.22347790184348046</v>
      </c>
      <c r="L6" s="370" t="s">
        <v>366</v>
      </c>
      <c r="M6" s="371"/>
      <c r="N6" s="722">
        <v>1</v>
      </c>
      <c r="O6" s="723">
        <v>1</v>
      </c>
      <c r="P6" s="724">
        <v>0.19789191051755101</v>
      </c>
      <c r="Q6" s="725">
        <v>0.20891197923812718</v>
      </c>
    </row>
    <row r="7" spans="2:17" ht="15" customHeight="1">
      <c r="C7" s="16" t="s">
        <v>103</v>
      </c>
      <c r="D7" s="52">
        <f>SUM(D5:D6)</f>
        <v>23291819.19743304</v>
      </c>
      <c r="E7" s="52">
        <f>SUM(E5:E6)</f>
        <v>718250.50403590116</v>
      </c>
      <c r="F7" s="194">
        <f>SUM(F5:F6)</f>
        <v>0.97008544694095744</v>
      </c>
      <c r="G7" s="195">
        <f>SUM(G5:G6)</f>
        <v>2.991455305904249E-2</v>
      </c>
      <c r="H7" s="195">
        <f>SUM(H5:H6)</f>
        <v>1</v>
      </c>
      <c r="L7" s="372"/>
      <c r="M7" s="373" t="s">
        <v>142</v>
      </c>
      <c r="N7" s="722">
        <v>0.31020145464230847</v>
      </c>
      <c r="O7" s="723">
        <v>0.16489848475259625</v>
      </c>
      <c r="P7" s="723">
        <v>6.1386358504489869E-2</v>
      </c>
      <c r="Q7" s="726">
        <v>3.4449268823033015E-2</v>
      </c>
    </row>
    <row r="8" spans="2:17" ht="15" customHeight="1">
      <c r="C8" s="53" t="s">
        <v>431</v>
      </c>
      <c r="L8" s="372"/>
      <c r="M8" s="373" t="s">
        <v>90</v>
      </c>
      <c r="N8" s="722">
        <v>0.66672071707303227</v>
      </c>
      <c r="O8" s="723">
        <v>0.76502446071036834</v>
      </c>
      <c r="P8" s="723">
        <v>0.13193863648321394</v>
      </c>
      <c r="Q8" s="726">
        <v>0.1598227742525839</v>
      </c>
    </row>
    <row r="9" spans="2:17" ht="15" customHeight="1">
      <c r="L9" s="374"/>
      <c r="M9" s="375" t="s">
        <v>143</v>
      </c>
      <c r="N9" s="722">
        <v>2.3077828284659194E-2</v>
      </c>
      <c r="O9" s="723">
        <v>7.0077054537035596E-2</v>
      </c>
      <c r="P9" s="723">
        <v>4.5669155298471847E-3</v>
      </c>
      <c r="Q9" s="726">
        <v>1.4639936162510284E-2</v>
      </c>
    </row>
    <row r="10" spans="2:17" ht="15" customHeight="1">
      <c r="C10" s="101" t="s">
        <v>195</v>
      </c>
      <c r="L10" s="370" t="s">
        <v>92</v>
      </c>
      <c r="M10" s="371"/>
      <c r="N10" s="727">
        <v>0</v>
      </c>
      <c r="O10" s="728">
        <v>1</v>
      </c>
      <c r="P10" s="728">
        <v>0</v>
      </c>
      <c r="Q10" s="729">
        <v>0.3994337031878496</v>
      </c>
    </row>
    <row r="11" spans="2:17" ht="15" customHeight="1">
      <c r="C11" s="101" t="s">
        <v>196</v>
      </c>
      <c r="L11" s="376" t="s">
        <v>93</v>
      </c>
      <c r="M11" s="377"/>
      <c r="N11" s="730">
        <v>1</v>
      </c>
      <c r="O11" s="731">
        <v>1</v>
      </c>
      <c r="P11" s="731">
        <v>0.28217152073827606</v>
      </c>
      <c r="Q11" s="732">
        <v>0.23339299743796768</v>
      </c>
    </row>
    <row r="12" spans="2:17" ht="15" customHeight="1">
      <c r="C12" s="101" t="s">
        <v>197</v>
      </c>
      <c r="L12" s="370" t="s">
        <v>367</v>
      </c>
      <c r="M12" s="371"/>
      <c r="N12" s="722">
        <v>1</v>
      </c>
      <c r="O12" s="723">
        <v>1</v>
      </c>
      <c r="P12" s="724">
        <v>0.23198555737058768</v>
      </c>
      <c r="Q12" s="725">
        <v>0.11781334042294805</v>
      </c>
    </row>
    <row r="13" spans="2:17" ht="15" customHeight="1">
      <c r="L13" s="372"/>
      <c r="M13" s="373" t="s">
        <v>339</v>
      </c>
      <c r="N13" s="722">
        <v>0.20847896153663734</v>
      </c>
      <c r="O13" s="723">
        <v>0.17020136392478732</v>
      </c>
      <c r="P13" s="723">
        <v>4.8364108092118122E-2</v>
      </c>
      <c r="Q13" s="726">
        <v>2.0051991228521044E-2</v>
      </c>
    </row>
    <row r="14" spans="2:17" ht="15" customHeight="1">
      <c r="B14" s="22" t="s">
        <v>191</v>
      </c>
      <c r="L14" s="372"/>
      <c r="M14" s="373" t="s">
        <v>87</v>
      </c>
      <c r="N14" s="722">
        <v>0.24312658301912346</v>
      </c>
      <c r="O14" s="723">
        <v>0.27154866945109796</v>
      </c>
      <c r="P14" s="723">
        <v>5.6401855873297817E-2</v>
      </c>
      <c r="Q14" s="726">
        <v>3.1992055835440805E-2</v>
      </c>
    </row>
    <row r="15" spans="2:17" ht="15" customHeight="1">
      <c r="B15" s="22"/>
      <c r="C15" s="147"/>
      <c r="D15" s="147" t="s">
        <v>414</v>
      </c>
      <c r="E15" s="15" t="s">
        <v>216</v>
      </c>
      <c r="F15" s="15" t="s">
        <v>217</v>
      </c>
      <c r="L15" s="372"/>
      <c r="M15" s="373" t="s">
        <v>1</v>
      </c>
      <c r="N15" s="722">
        <v>9.9373768013428912E-2</v>
      </c>
      <c r="O15" s="723">
        <v>6.8942755812780782E-2</v>
      </c>
      <c r="P15" s="723">
        <v>2.3053278960610785E-2</v>
      </c>
      <c r="Q15" s="726">
        <v>8.1223763602673252E-3</v>
      </c>
    </row>
    <row r="16" spans="2:17" ht="15" customHeight="1">
      <c r="C16" s="19" t="s">
        <v>413</v>
      </c>
      <c r="D16" s="756">
        <v>6738620</v>
      </c>
      <c r="E16" s="757">
        <f>D16-F16</f>
        <v>5846430</v>
      </c>
      <c r="F16" s="758">
        <v>892190</v>
      </c>
      <c r="L16" s="372"/>
      <c r="M16" s="373" t="s">
        <v>3</v>
      </c>
      <c r="N16" s="722">
        <v>1.2178980905493717E-2</v>
      </c>
      <c r="O16" s="723">
        <v>1.1230636077752217E-2</v>
      </c>
      <c r="P16" s="723">
        <v>2.8253476735667048E-3</v>
      </c>
      <c r="Q16" s="726">
        <v>1.3231187513944643E-3</v>
      </c>
    </row>
    <row r="17" spans="2:17" ht="15" customHeight="1">
      <c r="C17" s="20" t="s">
        <v>415</v>
      </c>
      <c r="D17" s="759">
        <v>5365720</v>
      </c>
      <c r="E17" s="760">
        <f>D17-F17</f>
        <v>4707620</v>
      </c>
      <c r="F17" s="761">
        <v>658100</v>
      </c>
      <c r="L17" s="372"/>
      <c r="M17" s="373" t="s">
        <v>5</v>
      </c>
      <c r="N17" s="722">
        <v>7.3232762573183811E-3</v>
      </c>
      <c r="O17" s="723">
        <v>1.0967587508101491E-2</v>
      </c>
      <c r="P17" s="723">
        <v>1.6988943243327959E-3</v>
      </c>
      <c r="Q17" s="726">
        <v>1.2921281207104339E-3</v>
      </c>
    </row>
    <row r="18" spans="2:17" ht="15" customHeight="1">
      <c r="C18" s="16" t="s">
        <v>207</v>
      </c>
      <c r="D18" s="146">
        <f>D16/D17</f>
        <v>1.2558650097284241</v>
      </c>
      <c r="E18" s="146">
        <f>E16/E17</f>
        <v>1.2419078005446489</v>
      </c>
      <c r="F18" s="146">
        <f>F16/F17</f>
        <v>1.3557058197842273</v>
      </c>
      <c r="L18" s="372"/>
      <c r="M18" s="373" t="s">
        <v>8</v>
      </c>
      <c r="N18" s="722">
        <v>0.38379777842738161</v>
      </c>
      <c r="O18" s="723">
        <v>0.42761892305440929</v>
      </c>
      <c r="P18" s="723">
        <v>8.9035541546069435E-2</v>
      </c>
      <c r="Q18" s="726">
        <v>5.0379213753103565E-2</v>
      </c>
    </row>
    <row r="19" spans="2:17" ht="15" customHeight="1">
      <c r="C19" s="53" t="s">
        <v>433</v>
      </c>
      <c r="L19" s="374"/>
      <c r="M19" s="375" t="s">
        <v>9</v>
      </c>
      <c r="N19" s="722">
        <v>4.5720651840616619E-2</v>
      </c>
      <c r="O19" s="723">
        <v>3.949006417107067E-2</v>
      </c>
      <c r="P19" s="723">
        <v>1.0606530900592033E-2</v>
      </c>
      <c r="Q19" s="726">
        <v>4.6524563735104137E-3</v>
      </c>
    </row>
    <row r="20" spans="2:17" ht="15" customHeight="1">
      <c r="L20" s="370" t="s">
        <v>368</v>
      </c>
      <c r="M20" s="371"/>
      <c r="N20" s="733">
        <v>1</v>
      </c>
      <c r="O20" s="734">
        <v>1</v>
      </c>
      <c r="P20" s="735">
        <v>0.28795101137358536</v>
      </c>
      <c r="Q20" s="736">
        <v>4.0447979713107381E-2</v>
      </c>
    </row>
    <row r="21" spans="2:17" ht="15" customHeight="1">
      <c r="L21" s="372"/>
      <c r="M21" s="373" t="s">
        <v>369</v>
      </c>
      <c r="N21" s="722">
        <v>2.2318809174104181E-2</v>
      </c>
      <c r="O21" s="723">
        <v>2.8838393104674686E-2</v>
      </c>
      <c r="P21" s="723">
        <v>6.4267236743373547E-3</v>
      </c>
      <c r="Q21" s="726">
        <v>1.1664547392564973E-3</v>
      </c>
    </row>
    <row r="22" spans="2:17" ht="15" customHeight="1">
      <c r="B22" s="22" t="s">
        <v>192</v>
      </c>
      <c r="L22" s="372"/>
      <c r="M22" s="373" t="s">
        <v>15</v>
      </c>
      <c r="N22" s="722">
        <v>8.3927272941190359E-2</v>
      </c>
      <c r="O22" s="723">
        <v>0.11426765839797955</v>
      </c>
      <c r="P22" s="723">
        <v>2.4166943125242708E-2</v>
      </c>
      <c r="Q22" s="726">
        <v>4.62189592874576E-3</v>
      </c>
    </row>
    <row r="23" spans="2:17" ht="15" customHeight="1" thickBot="1">
      <c r="E23" s="14"/>
      <c r="F23" s="14"/>
      <c r="G23" s="14" t="s">
        <v>138</v>
      </c>
      <c r="L23" s="372"/>
      <c r="M23" s="373" t="s">
        <v>16</v>
      </c>
      <c r="N23" s="722">
        <v>2.3236115334995217E-2</v>
      </c>
      <c r="O23" s="723">
        <v>8.6215413932316104E-3</v>
      </c>
      <c r="P23" s="723">
        <v>6.6908629111051493E-3</v>
      </c>
      <c r="Q23" s="726">
        <v>3.4872393136914766E-4</v>
      </c>
    </row>
    <row r="24" spans="2:17" ht="15" customHeight="1">
      <c r="C24" s="925"/>
      <c r="D24" s="927" t="s">
        <v>216</v>
      </c>
      <c r="E24" s="928"/>
      <c r="F24" s="924" t="s">
        <v>217</v>
      </c>
      <c r="G24" s="916"/>
      <c r="H24" s="166"/>
      <c r="I24" s="166"/>
      <c r="L24" s="374"/>
      <c r="M24" s="375" t="s">
        <v>380</v>
      </c>
      <c r="N24" s="722">
        <v>0.87051780254971023</v>
      </c>
      <c r="O24" s="723">
        <v>0.84827240710411422</v>
      </c>
      <c r="P24" s="723">
        <v>0.25066648166290018</v>
      </c>
      <c r="Q24" s="726">
        <v>3.4310905113735975E-2</v>
      </c>
    </row>
    <row r="25" spans="2:17" ht="15" customHeight="1" thickBot="1">
      <c r="C25" s="926"/>
      <c r="D25" s="715" t="s">
        <v>74</v>
      </c>
      <c r="E25" s="716" t="s">
        <v>204</v>
      </c>
      <c r="F25" s="18" t="s">
        <v>74</v>
      </c>
      <c r="G25" s="18" t="s">
        <v>204</v>
      </c>
      <c r="H25" s="166"/>
      <c r="I25" s="166"/>
      <c r="L25" s="95"/>
      <c r="M25" s="706" t="s">
        <v>423</v>
      </c>
      <c r="N25" s="737"/>
      <c r="O25" s="738"/>
      <c r="P25" s="739">
        <v>1</v>
      </c>
      <c r="Q25" s="740">
        <v>1</v>
      </c>
    </row>
    <row r="26" spans="2:17" ht="15" customHeight="1">
      <c r="C26" s="20" t="s">
        <v>77</v>
      </c>
      <c r="D26" s="717">
        <v>1145</v>
      </c>
      <c r="E26" s="718">
        <v>7682</v>
      </c>
      <c r="F26" s="24">
        <v>3577</v>
      </c>
      <c r="G26" s="24">
        <v>9219</v>
      </c>
      <c r="H26" s="167"/>
      <c r="I26" s="167"/>
      <c r="L26" s="54" t="s">
        <v>439</v>
      </c>
      <c r="M26" s="55"/>
    </row>
    <row r="27" spans="2:17" ht="15" customHeight="1">
      <c r="C27" s="20" t="s">
        <v>82</v>
      </c>
      <c r="D27" s="717">
        <v>0</v>
      </c>
      <c r="E27" s="718">
        <v>14687</v>
      </c>
      <c r="F27" s="24">
        <v>0</v>
      </c>
      <c r="G27" s="24">
        <v>45492</v>
      </c>
      <c r="H27" s="167"/>
      <c r="I27" s="167"/>
      <c r="L27" s="54" t="s">
        <v>438</v>
      </c>
      <c r="M27" s="55"/>
    </row>
    <row r="28" spans="2:17" ht="15" customHeight="1">
      <c r="C28" s="20" t="s">
        <v>190</v>
      </c>
      <c r="D28" s="717">
        <v>1342</v>
      </c>
      <c r="E28" s="718">
        <v>4332</v>
      </c>
      <c r="F28" s="24">
        <v>6455</v>
      </c>
      <c r="G28" s="24">
        <v>8166</v>
      </c>
      <c r="H28" s="167"/>
      <c r="I28" s="167"/>
      <c r="K28" s="13" t="s">
        <v>218</v>
      </c>
      <c r="N28" s="55"/>
      <c r="O28" s="55"/>
    </row>
    <row r="29" spans="2:17" ht="15" customHeight="1">
      <c r="C29" s="20" t="s">
        <v>79</v>
      </c>
      <c r="D29" s="717">
        <v>1633</v>
      </c>
      <c r="E29" s="718">
        <v>8582</v>
      </c>
      <c r="F29" s="24">
        <v>2441</v>
      </c>
      <c r="G29" s="24">
        <v>14930</v>
      </c>
      <c r="H29" s="167"/>
      <c r="I29" s="167"/>
      <c r="L29" s="919" t="s">
        <v>373</v>
      </c>
      <c r="M29" s="920"/>
      <c r="N29" s="929" t="s">
        <v>231</v>
      </c>
      <c r="O29" s="939" t="s">
        <v>148</v>
      </c>
      <c r="P29" s="940"/>
    </row>
    <row r="30" spans="2:17" ht="15" customHeight="1">
      <c r="C30" s="20" t="s">
        <v>189</v>
      </c>
      <c r="D30" s="717">
        <v>1262</v>
      </c>
      <c r="E30" s="718">
        <v>846</v>
      </c>
      <c r="F30" s="24">
        <v>1204</v>
      </c>
      <c r="G30" s="24">
        <v>1614</v>
      </c>
      <c r="H30" s="167"/>
      <c r="I30" s="167"/>
      <c r="K30" s="171"/>
      <c r="L30" s="921"/>
      <c r="M30" s="922"/>
      <c r="N30" s="930"/>
      <c r="O30" s="155" t="s">
        <v>74</v>
      </c>
      <c r="P30" s="155" t="s">
        <v>75</v>
      </c>
    </row>
    <row r="31" spans="2:17" ht="15" customHeight="1">
      <c r="C31" s="17" t="s">
        <v>80</v>
      </c>
      <c r="D31" s="717">
        <v>405</v>
      </c>
      <c r="E31" s="719">
        <v>380</v>
      </c>
      <c r="F31" s="24">
        <v>0</v>
      </c>
      <c r="G31" s="23">
        <v>283</v>
      </c>
      <c r="L31" s="156"/>
      <c r="M31" s="157" t="s">
        <v>92</v>
      </c>
      <c r="N31" s="741">
        <v>1</v>
      </c>
      <c r="O31" s="741">
        <v>0</v>
      </c>
      <c r="P31" s="741">
        <v>0.57075425843311922</v>
      </c>
    </row>
    <row r="32" spans="2:17" ht="15" customHeight="1" thickBot="1">
      <c r="C32" s="16" t="s">
        <v>103</v>
      </c>
      <c r="D32" s="720">
        <f>SUM(D26:D31)</f>
        <v>5787</v>
      </c>
      <c r="E32" s="721">
        <f>SUM(E26:E31)</f>
        <v>36509</v>
      </c>
      <c r="F32" s="177">
        <f>SUM(F26:F31)</f>
        <v>13677</v>
      </c>
      <c r="G32" s="51">
        <f>SUM(G26:G31)</f>
        <v>79704</v>
      </c>
      <c r="L32" s="158"/>
      <c r="M32" s="159" t="s">
        <v>93</v>
      </c>
      <c r="N32" s="742">
        <v>1</v>
      </c>
      <c r="O32" s="742">
        <v>0.1784555178237629</v>
      </c>
      <c r="P32" s="742">
        <v>0.18732044109831819</v>
      </c>
    </row>
    <row r="33" spans="2:16" ht="15" customHeight="1">
      <c r="C33" s="53" t="s">
        <v>431</v>
      </c>
      <c r="L33" s="160" t="s">
        <v>77</v>
      </c>
      <c r="M33" s="161"/>
      <c r="N33" s="743">
        <v>1</v>
      </c>
      <c r="O33" s="744">
        <v>0.26152926728379</v>
      </c>
      <c r="P33" s="744">
        <v>0.11565922713314283</v>
      </c>
    </row>
    <row r="34" spans="2:16" ht="15" customHeight="1">
      <c r="C34" s="54"/>
      <c r="L34" s="160"/>
      <c r="M34" s="162" t="s">
        <v>120</v>
      </c>
      <c r="N34" s="745">
        <v>0.87012102531766167</v>
      </c>
      <c r="O34" s="745">
        <v>0.22756211419954814</v>
      </c>
      <c r="P34" s="745">
        <v>0.10063752530053856</v>
      </c>
    </row>
    <row r="35" spans="2:16" ht="15" customHeight="1">
      <c r="L35" s="160"/>
      <c r="M35" s="162" t="s">
        <v>264</v>
      </c>
      <c r="N35" s="745">
        <v>0.12987897468233828</v>
      </c>
      <c r="O35" s="745">
        <v>3.3967153084241843E-2</v>
      </c>
      <c r="P35" s="745">
        <v>1.502170183260427E-2</v>
      </c>
    </row>
    <row r="36" spans="2:16" ht="15" customHeight="1">
      <c r="B36" s="22" t="s">
        <v>193</v>
      </c>
      <c r="L36" s="156" t="s">
        <v>221</v>
      </c>
      <c r="M36" s="163"/>
      <c r="N36" s="746">
        <v>1</v>
      </c>
      <c r="O36" s="747">
        <v>8.8029175109011523E-2</v>
      </c>
      <c r="P36" s="747">
        <v>2.3808582661702347E-2</v>
      </c>
    </row>
    <row r="37" spans="2:16" ht="15" customHeight="1">
      <c r="D37" s="14"/>
      <c r="E37" s="14" t="s">
        <v>137</v>
      </c>
      <c r="L37" s="160"/>
      <c r="M37" s="162" t="s">
        <v>120</v>
      </c>
      <c r="N37" s="745">
        <v>0.19034489253962161</v>
      </c>
      <c r="O37" s="745">
        <v>1.6755903876476332E-2</v>
      </c>
      <c r="P37" s="745">
        <v>4.5318421082624315E-3</v>
      </c>
    </row>
    <row r="38" spans="2:16" ht="15" customHeight="1">
      <c r="C38" s="150"/>
      <c r="D38" s="915" t="s">
        <v>83</v>
      </c>
      <c r="E38" s="916"/>
      <c r="F38" s="917" t="s">
        <v>227</v>
      </c>
      <c r="G38" s="918"/>
      <c r="H38" s="933" t="s">
        <v>226</v>
      </c>
      <c r="I38" s="166"/>
      <c r="L38" s="160"/>
      <c r="M38" s="162" t="s">
        <v>265</v>
      </c>
      <c r="N38" s="745">
        <v>0.1644400746984567</v>
      </c>
      <c r="O38" s="745">
        <v>1.447552413056938E-2</v>
      </c>
      <c r="P38" s="745">
        <v>3.915085111354715E-3</v>
      </c>
    </row>
    <row r="39" spans="2:16" ht="15" customHeight="1">
      <c r="C39" s="151"/>
      <c r="D39" s="149" t="s">
        <v>213</v>
      </c>
      <c r="E39" s="149" t="s">
        <v>214</v>
      </c>
      <c r="F39" s="149" t="s">
        <v>213</v>
      </c>
      <c r="G39" s="15" t="s">
        <v>214</v>
      </c>
      <c r="H39" s="905"/>
      <c r="L39" s="160"/>
      <c r="M39" s="162" t="s">
        <v>121</v>
      </c>
      <c r="N39" s="745">
        <v>1.7678035218895438E-2</v>
      </c>
      <c r="O39" s="745">
        <v>1.5561828578674194E-3</v>
      </c>
      <c r="P39" s="745">
        <v>4.2088896280555741E-4</v>
      </c>
    </row>
    <row r="40" spans="2:16" ht="15" customHeight="1">
      <c r="C40" s="20" t="s">
        <v>74</v>
      </c>
      <c r="D40" s="23">
        <f>1075.46760755545*100</f>
        <v>107546.76075554501</v>
      </c>
      <c r="E40" s="24">
        <f>8.2267844369902*100</f>
        <v>822.67844369902014</v>
      </c>
      <c r="F40" s="178">
        <f>D40/SUM($D$42:$E$42)</f>
        <v>0.28813559126240612</v>
      </c>
      <c r="G40" s="152">
        <f>E40/SUM($D$42:$E$42)</f>
        <v>2.2040918585437873E-3</v>
      </c>
      <c r="H40" s="178">
        <f>SUM(F40:G40)</f>
        <v>0.29033968312094993</v>
      </c>
      <c r="L40" s="160"/>
      <c r="M40" s="162" t="s">
        <v>264</v>
      </c>
      <c r="N40" s="745">
        <v>4.6683319737377028E-3</v>
      </c>
      <c r="O40" s="745">
        <v>4.109494127831536E-4</v>
      </c>
      <c r="P40" s="745">
        <v>1.1114636768900217E-4</v>
      </c>
    </row>
    <row r="41" spans="2:16" ht="15" customHeight="1">
      <c r="C41" s="20" t="s">
        <v>75</v>
      </c>
      <c r="D41" s="23">
        <f>2148.85291777075*100</f>
        <v>214885.29177707501</v>
      </c>
      <c r="E41" s="24">
        <f>499.957941821706*100</f>
        <v>49995.794182170604</v>
      </c>
      <c r="F41" s="178">
        <f>D41/SUM($D$42:$E$42)</f>
        <v>0.57571330056623604</v>
      </c>
      <c r="G41" s="152">
        <f>E41/SUM($D$42:$E$42)</f>
        <v>0.133947016312814</v>
      </c>
      <c r="H41" s="178">
        <f>SUM(F41:G41)</f>
        <v>0.70966031687905007</v>
      </c>
      <c r="L41" s="160"/>
      <c r="M41" s="162" t="s">
        <v>380</v>
      </c>
      <c r="N41" s="748">
        <v>0.62286866556928855</v>
      </c>
      <c r="O41" s="748">
        <v>5.4830614831315239E-2</v>
      </c>
      <c r="P41" s="748">
        <v>1.4829620111590641E-2</v>
      </c>
    </row>
    <row r="42" spans="2:16" ht="15" customHeight="1">
      <c r="C42" s="16" t="s">
        <v>103</v>
      </c>
      <c r="D42" s="51">
        <f>SUM(D40:D41)</f>
        <v>322432.05253262003</v>
      </c>
      <c r="E42" s="177">
        <f>SUM(E40:E41)</f>
        <v>50818.472625869625</v>
      </c>
      <c r="F42" s="179">
        <f>SUM(F40:F41)</f>
        <v>0.86384889182864222</v>
      </c>
      <c r="G42" s="153">
        <f>SUM(G40:G41)</f>
        <v>0.13615110817135778</v>
      </c>
      <c r="H42" s="179">
        <f>SUM(H40:H41)</f>
        <v>1</v>
      </c>
      <c r="L42" s="156" t="s">
        <v>222</v>
      </c>
      <c r="M42" s="163"/>
      <c r="N42" s="749">
        <v>1</v>
      </c>
      <c r="O42" s="750">
        <v>0.47198603978343567</v>
      </c>
      <c r="P42" s="750">
        <v>0.10245749067371755</v>
      </c>
    </row>
    <row r="43" spans="2:16" ht="15" customHeight="1">
      <c r="C43" s="53" t="s">
        <v>432</v>
      </c>
      <c r="L43" s="160"/>
      <c r="M43" s="162" t="s">
        <v>339</v>
      </c>
      <c r="N43" s="743">
        <v>5.8022817099459998E-3</v>
      </c>
      <c r="O43" s="743">
        <v>2.7385959659852735E-3</v>
      </c>
      <c r="P43" s="743">
        <v>5.9448722418307411E-4</v>
      </c>
    </row>
    <row r="44" spans="2:16" ht="15" customHeight="1">
      <c r="L44" s="160"/>
      <c r="M44" s="162" t="s">
        <v>266</v>
      </c>
      <c r="N44" s="745">
        <v>0.2665773028518445</v>
      </c>
      <c r="O44" s="745">
        <v>0.12582076546919163</v>
      </c>
      <c r="P44" s="745">
        <v>2.7312841520767635E-2</v>
      </c>
    </row>
    <row r="45" spans="2:16" ht="15" customHeight="1">
      <c r="L45" s="160"/>
      <c r="M45" s="162" t="s">
        <v>267</v>
      </c>
      <c r="N45" s="745">
        <v>0.18616930708917837</v>
      </c>
      <c r="O45" s="745">
        <v>8.7869313982247579E-2</v>
      </c>
      <c r="P45" s="745">
        <v>1.907444004482195E-2</v>
      </c>
    </row>
    <row r="46" spans="2:16" ht="15" customHeight="1">
      <c r="B46" s="22" t="s">
        <v>194</v>
      </c>
      <c r="F46" s="14" t="s">
        <v>139</v>
      </c>
      <c r="L46" s="160"/>
      <c r="M46" s="162" t="s">
        <v>268</v>
      </c>
      <c r="N46" s="745">
        <v>0.16590712750920636</v>
      </c>
      <c r="O46" s="745">
        <v>7.8305848084915794E-2</v>
      </c>
      <c r="P46" s="745">
        <v>1.6998427969477776E-2</v>
      </c>
    </row>
    <row r="47" spans="2:16" ht="15" customHeight="1">
      <c r="B47" s="22"/>
      <c r="C47" s="775"/>
      <c r="D47" s="775" t="s">
        <v>213</v>
      </c>
      <c r="E47" s="775"/>
      <c r="F47" s="775"/>
      <c r="G47" s="775"/>
      <c r="H47" s="775"/>
      <c r="I47" s="775"/>
      <c r="L47" s="160"/>
      <c r="M47" s="162" t="s">
        <v>370</v>
      </c>
      <c r="N47" s="745">
        <v>6.409477888808196E-2</v>
      </c>
      <c r="O47" s="745">
        <v>3.0251840858180761E-2</v>
      </c>
      <c r="P47" s="745">
        <v>6.5669902101596449E-3</v>
      </c>
    </row>
    <row r="48" spans="2:16" ht="15" customHeight="1">
      <c r="C48" s="775"/>
      <c r="D48" s="775" t="s">
        <v>74</v>
      </c>
      <c r="E48" s="775" t="s">
        <v>75</v>
      </c>
      <c r="F48" s="775" t="s">
        <v>103</v>
      </c>
      <c r="G48" s="923" t="s">
        <v>235</v>
      </c>
      <c r="H48" s="923"/>
      <c r="I48" s="923"/>
      <c r="L48" s="160"/>
      <c r="M48" s="711" t="s">
        <v>371</v>
      </c>
      <c r="N48" s="751">
        <v>0</v>
      </c>
      <c r="O48" s="751">
        <v>0</v>
      </c>
      <c r="P48" s="751">
        <v>0</v>
      </c>
    </row>
    <row r="49" spans="3:16" ht="15" customHeight="1">
      <c r="C49" s="775"/>
      <c r="D49" s="775"/>
      <c r="E49" s="775"/>
      <c r="F49" s="775"/>
      <c r="G49" s="15" t="s">
        <v>74</v>
      </c>
      <c r="H49" s="15" t="s">
        <v>75</v>
      </c>
      <c r="I49" s="15" t="s">
        <v>103</v>
      </c>
      <c r="L49" s="160"/>
      <c r="M49" s="164" t="s">
        <v>372</v>
      </c>
      <c r="N49" s="748">
        <v>3.2907019381340982E-2</v>
      </c>
      <c r="O49" s="748">
        <v>1.5531653758875892E-2</v>
      </c>
      <c r="P49" s="748">
        <v>3.3715706313635859E-3</v>
      </c>
    </row>
    <row r="50" spans="3:16" ht="15" customHeight="1">
      <c r="C50" s="20" t="s">
        <v>77</v>
      </c>
      <c r="D50" s="49">
        <f t="shared" ref="D50:D55" si="0">D26*$D$5/1000</f>
        <v>21278908.081060831</v>
      </c>
      <c r="E50" s="50">
        <f t="shared" ref="E50:E55" si="1">E26*$D$6/1000</f>
        <v>36163936.840000004</v>
      </c>
      <c r="F50" s="50">
        <f>SUM(D50:E50)</f>
        <v>57442844.92106083</v>
      </c>
      <c r="G50" s="187">
        <f t="shared" ref="G50:H55" si="2">D50/$F50</f>
        <v>0.37043618069931522</v>
      </c>
      <c r="H50" s="187">
        <f t="shared" si="2"/>
        <v>0.62956381930068483</v>
      </c>
      <c r="I50" s="187">
        <f t="shared" ref="I50:I55" si="3">SUM(G50:H50)</f>
        <v>1</v>
      </c>
      <c r="L50" s="160"/>
      <c r="M50" s="162" t="s">
        <v>9</v>
      </c>
      <c r="N50" s="745">
        <v>0.27854218257040197</v>
      </c>
      <c r="O50" s="745">
        <v>0.13146802166403873</v>
      </c>
      <c r="P50" s="745">
        <v>2.8538733072943887E-2</v>
      </c>
    </row>
    <row r="51" spans="3:16" ht="15" customHeight="1">
      <c r="C51" s="20" t="s">
        <v>82</v>
      </c>
      <c r="D51" s="49">
        <f t="shared" si="0"/>
        <v>0</v>
      </c>
      <c r="E51" s="50">
        <f t="shared" si="1"/>
        <v>69140814.939999998</v>
      </c>
      <c r="F51" s="50">
        <f t="shared" ref="F51:F56" si="4">SUM(D51:E51)</f>
        <v>69140814.939999998</v>
      </c>
      <c r="G51" s="178">
        <f t="shared" si="2"/>
        <v>0</v>
      </c>
      <c r="H51" s="178">
        <f t="shared" si="2"/>
        <v>1</v>
      </c>
      <c r="I51" s="178">
        <f t="shared" si="3"/>
        <v>1</v>
      </c>
      <c r="L51" s="160"/>
      <c r="M51" s="712" t="s">
        <v>269</v>
      </c>
      <c r="N51" s="752">
        <v>0</v>
      </c>
      <c r="O51" s="752">
        <v>0</v>
      </c>
      <c r="P51" s="752">
        <v>0</v>
      </c>
    </row>
    <row r="52" spans="3:16" ht="15" customHeight="1">
      <c r="C52" s="20" t="s">
        <v>190</v>
      </c>
      <c r="D52" s="49">
        <f t="shared" si="0"/>
        <v>24939995.322955139</v>
      </c>
      <c r="E52" s="50">
        <f t="shared" si="1"/>
        <v>20393409.84</v>
      </c>
      <c r="F52" s="50">
        <f t="shared" si="4"/>
        <v>45333405.162955135</v>
      </c>
      <c r="G52" s="178">
        <f t="shared" si="2"/>
        <v>0.55014608395963216</v>
      </c>
      <c r="H52" s="178">
        <f t="shared" si="2"/>
        <v>0.4498539160403679</v>
      </c>
      <c r="I52" s="178">
        <f t="shared" si="3"/>
        <v>1</v>
      </c>
      <c r="L52" s="165"/>
      <c r="M52" s="707" t="s">
        <v>423</v>
      </c>
      <c r="N52" s="753"/>
      <c r="O52" s="754">
        <v>1</v>
      </c>
      <c r="P52" s="755">
        <v>1</v>
      </c>
    </row>
    <row r="53" spans="3:16" ht="15" customHeight="1">
      <c r="C53" s="20" t="s">
        <v>79</v>
      </c>
      <c r="D53" s="49">
        <f t="shared" si="0"/>
        <v>30347997.289408155</v>
      </c>
      <c r="E53" s="50">
        <f t="shared" si="1"/>
        <v>40400794.840000004</v>
      </c>
      <c r="F53" s="50">
        <f t="shared" si="4"/>
        <v>70748792.129408151</v>
      </c>
      <c r="G53" s="178">
        <f t="shared" si="2"/>
        <v>0.4289542814228966</v>
      </c>
      <c r="H53" s="178">
        <f t="shared" si="2"/>
        <v>0.57104571857710351</v>
      </c>
      <c r="I53" s="178">
        <f t="shared" si="3"/>
        <v>1</v>
      </c>
      <c r="L53" s="54" t="s">
        <v>440</v>
      </c>
    </row>
    <row r="54" spans="3:16" ht="15" customHeight="1">
      <c r="C54" s="20" t="s">
        <v>236</v>
      </c>
      <c r="D54" s="49">
        <f t="shared" si="0"/>
        <v>23453259.387160495</v>
      </c>
      <c r="E54" s="50">
        <f t="shared" si="1"/>
        <v>3982646.52</v>
      </c>
      <c r="F54" s="50">
        <f>SUM(D54:E54)</f>
        <v>27435905.907160494</v>
      </c>
      <c r="G54" s="178">
        <f t="shared" si="2"/>
        <v>0.85483816231631815</v>
      </c>
      <c r="H54" s="178">
        <f t="shared" si="2"/>
        <v>0.14516183768368185</v>
      </c>
      <c r="I54" s="178">
        <f t="shared" si="3"/>
        <v>1</v>
      </c>
      <c r="L54" s="54" t="s">
        <v>438</v>
      </c>
    </row>
    <row r="55" spans="3:16" ht="15" customHeight="1">
      <c r="C55" s="17" t="s">
        <v>80</v>
      </c>
      <c r="D55" s="49">
        <f t="shared" si="0"/>
        <v>7526600.6749603804</v>
      </c>
      <c r="E55" s="49">
        <f t="shared" si="1"/>
        <v>1788895.6</v>
      </c>
      <c r="F55" s="50">
        <f>SUM(D55:E55)</f>
        <v>9315496.27496038</v>
      </c>
      <c r="G55" s="188">
        <f t="shared" si="2"/>
        <v>0.80796561479945328</v>
      </c>
      <c r="H55" s="188">
        <f t="shared" si="2"/>
        <v>0.19203438520054678</v>
      </c>
      <c r="I55" s="188">
        <f t="shared" si="3"/>
        <v>1</v>
      </c>
    </row>
    <row r="56" spans="3:16" ht="15" customHeight="1">
      <c r="C56" s="16" t="s">
        <v>103</v>
      </c>
      <c r="D56" s="51">
        <f>SUM(D50:D55)</f>
        <v>107546760.75554501</v>
      </c>
      <c r="E56" s="51">
        <f>SUM(E50:E55)</f>
        <v>171870498.58000001</v>
      </c>
      <c r="F56" s="51">
        <f t="shared" si="4"/>
        <v>279417259.335545</v>
      </c>
      <c r="G56" s="189"/>
      <c r="H56" s="189"/>
      <c r="I56" s="189"/>
    </row>
    <row r="57" spans="3:16" ht="15" customHeight="1">
      <c r="G57" s="21"/>
      <c r="H57" s="21"/>
      <c r="I57" s="21"/>
    </row>
    <row r="58" spans="3:16" ht="15" customHeight="1">
      <c r="F58" s="14" t="s">
        <v>139</v>
      </c>
      <c r="G58" s="21"/>
      <c r="H58" s="21"/>
      <c r="I58" s="21"/>
    </row>
    <row r="59" spans="3:16" ht="15" customHeight="1">
      <c r="C59" s="775"/>
      <c r="D59" s="775" t="s">
        <v>230</v>
      </c>
      <c r="E59" s="775"/>
      <c r="F59" s="775"/>
      <c r="G59" s="775"/>
      <c r="H59" s="775"/>
      <c r="I59" s="775"/>
    </row>
    <row r="60" spans="3:16" ht="15" customHeight="1">
      <c r="C60" s="775"/>
      <c r="D60" s="775" t="s">
        <v>74</v>
      </c>
      <c r="E60" s="775" t="s">
        <v>75</v>
      </c>
      <c r="F60" s="775" t="s">
        <v>103</v>
      </c>
      <c r="G60" s="923" t="s">
        <v>235</v>
      </c>
      <c r="H60" s="923"/>
      <c r="I60" s="923"/>
    </row>
    <row r="61" spans="3:16" ht="15" customHeight="1">
      <c r="C61" s="775"/>
      <c r="D61" s="775"/>
      <c r="E61" s="775"/>
      <c r="F61" s="775"/>
      <c r="G61" s="15" t="s">
        <v>74</v>
      </c>
      <c r="H61" s="15" t="s">
        <v>75</v>
      </c>
      <c r="I61" s="15" t="s">
        <v>103</v>
      </c>
    </row>
    <row r="62" spans="3:16" ht="15" customHeight="1">
      <c r="C62" s="20" t="s">
        <v>77</v>
      </c>
      <c r="D62" s="49">
        <f t="shared" ref="D62:D67" si="5">F26*$E$5/1000</f>
        <v>215158.35293641844</v>
      </c>
      <c r="E62" s="50">
        <f t="shared" ref="E62:E67" si="6">G26*$E$6/1000</f>
        <v>6067023.9000000004</v>
      </c>
      <c r="F62" s="50">
        <f>SUM(D62:E62)</f>
        <v>6282182.2529364191</v>
      </c>
      <c r="G62" s="187">
        <f t="shared" ref="G62:H67" si="7">D62/$F62</f>
        <v>3.4248982960634271E-2</v>
      </c>
      <c r="H62" s="187">
        <f t="shared" si="7"/>
        <v>0.96575101703936572</v>
      </c>
      <c r="I62" s="187">
        <f t="shared" ref="I62:I67" si="8">SUM(G62:H62)</f>
        <v>1</v>
      </c>
    </row>
    <row r="63" spans="3:16" ht="15" customHeight="1">
      <c r="C63" s="20" t="s">
        <v>82</v>
      </c>
      <c r="D63" s="49">
        <f t="shared" si="5"/>
        <v>0</v>
      </c>
      <c r="E63" s="50">
        <f t="shared" si="6"/>
        <v>29938285.199999999</v>
      </c>
      <c r="F63" s="50">
        <f t="shared" ref="F63:F68" si="9">SUM(D63:E63)</f>
        <v>29938285.199999999</v>
      </c>
      <c r="G63" s="178">
        <f t="shared" si="7"/>
        <v>0</v>
      </c>
      <c r="H63" s="178">
        <f t="shared" si="7"/>
        <v>1</v>
      </c>
      <c r="I63" s="178">
        <f t="shared" si="8"/>
        <v>1</v>
      </c>
    </row>
    <row r="64" spans="3:16" ht="15" customHeight="1">
      <c r="C64" s="20" t="s">
        <v>190</v>
      </c>
      <c r="D64" s="49">
        <f t="shared" si="5"/>
        <v>388271.50355174195</v>
      </c>
      <c r="E64" s="50">
        <f t="shared" si="6"/>
        <v>5374044.5999999996</v>
      </c>
      <c r="F64" s="50">
        <f t="shared" si="9"/>
        <v>5762316.1035517417</v>
      </c>
      <c r="G64" s="178">
        <f t="shared" si="7"/>
        <v>6.7381153094399224E-2</v>
      </c>
      <c r="H64" s="178">
        <f t="shared" si="7"/>
        <v>0.93261884690560071</v>
      </c>
      <c r="I64" s="178">
        <f t="shared" si="8"/>
        <v>0.99999999999999989</v>
      </c>
    </row>
    <row r="65" spans="3:9" ht="15" customHeight="1">
      <c r="C65" s="20" t="s">
        <v>79</v>
      </c>
      <c r="D65" s="49">
        <f t="shared" si="5"/>
        <v>146827.38035163473</v>
      </c>
      <c r="E65" s="50">
        <f t="shared" si="6"/>
        <v>9825433</v>
      </c>
      <c r="F65" s="50">
        <f t="shared" si="9"/>
        <v>9972260.3803516347</v>
      </c>
      <c r="G65" s="178">
        <f t="shared" si="7"/>
        <v>1.4723580687978126E-2</v>
      </c>
      <c r="H65" s="178">
        <f t="shared" si="7"/>
        <v>0.98527641931202192</v>
      </c>
      <c r="I65" s="178">
        <f t="shared" si="8"/>
        <v>1</v>
      </c>
    </row>
    <row r="66" spans="3:9" ht="15" customHeight="1">
      <c r="C66" s="20" t="s">
        <v>236</v>
      </c>
      <c r="D66" s="49">
        <f t="shared" si="5"/>
        <v>72421.206859224985</v>
      </c>
      <c r="E66" s="50">
        <f t="shared" si="6"/>
        <v>1062173.3999999999</v>
      </c>
      <c r="F66" s="50">
        <f>SUM(D66:E66)</f>
        <v>1134594.6068592248</v>
      </c>
      <c r="G66" s="178">
        <f t="shared" si="7"/>
        <v>6.3830029176412853E-2</v>
      </c>
      <c r="H66" s="178">
        <f t="shared" si="7"/>
        <v>0.93616997082358722</v>
      </c>
      <c r="I66" s="178">
        <f t="shared" si="8"/>
        <v>1</v>
      </c>
    </row>
    <row r="67" spans="3:9" ht="15" customHeight="1">
      <c r="C67" s="17" t="s">
        <v>80</v>
      </c>
      <c r="D67" s="49">
        <f t="shared" si="5"/>
        <v>0</v>
      </c>
      <c r="E67" s="49">
        <f t="shared" si="6"/>
        <v>186242.3</v>
      </c>
      <c r="F67" s="50">
        <f>SUM(D67:E67)</f>
        <v>186242.3</v>
      </c>
      <c r="G67" s="188">
        <f t="shared" si="7"/>
        <v>0</v>
      </c>
      <c r="H67" s="188">
        <f t="shared" si="7"/>
        <v>1</v>
      </c>
      <c r="I67" s="188">
        <f t="shared" si="8"/>
        <v>1</v>
      </c>
    </row>
    <row r="68" spans="3:9" ht="15" customHeight="1">
      <c r="C68" s="16" t="s">
        <v>103</v>
      </c>
      <c r="D68" s="51">
        <f>SUM(D62:D67)</f>
        <v>822678.44369901996</v>
      </c>
      <c r="E68" s="51">
        <f>SUM(E62:E67)</f>
        <v>52453202.399999999</v>
      </c>
      <c r="F68" s="51">
        <f t="shared" si="9"/>
        <v>53275880.843699016</v>
      </c>
      <c r="G68" s="189"/>
      <c r="H68" s="189"/>
      <c r="I68" s="189"/>
    </row>
    <row r="69" spans="3:9" ht="15" customHeight="1">
      <c r="G69" s="21"/>
      <c r="H69" s="21"/>
      <c r="I69" s="21"/>
    </row>
    <row r="70" spans="3:9" ht="15" customHeight="1">
      <c r="C70" s="775"/>
      <c r="D70" s="775" t="s">
        <v>237</v>
      </c>
      <c r="E70" s="775"/>
      <c r="F70" s="775"/>
      <c r="G70" s="775"/>
      <c r="H70" s="775"/>
      <c r="I70" s="775"/>
    </row>
    <row r="71" spans="3:9" ht="15" customHeight="1">
      <c r="C71" s="775"/>
      <c r="D71" s="775" t="s">
        <v>74</v>
      </c>
      <c r="E71" s="775"/>
      <c r="F71" s="775"/>
      <c r="G71" s="775" t="s">
        <v>75</v>
      </c>
      <c r="H71" s="775"/>
      <c r="I71" s="775"/>
    </row>
    <row r="72" spans="3:9" ht="15" customHeight="1">
      <c r="C72" s="775"/>
      <c r="D72" s="15" t="s">
        <v>213</v>
      </c>
      <c r="E72" s="15" t="s">
        <v>214</v>
      </c>
      <c r="F72" s="15" t="s">
        <v>238</v>
      </c>
      <c r="G72" s="15" t="s">
        <v>213</v>
      </c>
      <c r="H72" s="15" t="s">
        <v>214</v>
      </c>
      <c r="I72" s="15" t="s">
        <v>238</v>
      </c>
    </row>
    <row r="73" spans="3:9" ht="15" customHeight="1">
      <c r="C73" s="20" t="s">
        <v>77</v>
      </c>
      <c r="D73" s="178">
        <f>D50/($D50+$D62)</f>
        <v>0.98998987215392154</v>
      </c>
      <c r="E73" s="152">
        <f>D62/($D50+$D62)</f>
        <v>1.0010127846078564E-2</v>
      </c>
      <c r="F73" s="152">
        <f>SUM(D73:E73)</f>
        <v>1</v>
      </c>
      <c r="G73" s="152">
        <f t="shared" ref="G73:G78" si="10">E50/($E50+$E62)</f>
        <v>0.85633706186907843</v>
      </c>
      <c r="H73" s="187">
        <f t="shared" ref="H73:H78" si="11">E62/($E50+$E62)</f>
        <v>0.14366293813092162</v>
      </c>
      <c r="I73" s="187">
        <f t="shared" ref="I73:I78" si="12">SUM(G73:H73)</f>
        <v>1</v>
      </c>
    </row>
    <row r="74" spans="3:9" ht="15" customHeight="1">
      <c r="C74" s="20" t="s">
        <v>82</v>
      </c>
      <c r="D74" s="196"/>
      <c r="E74" s="191"/>
      <c r="F74" s="191"/>
      <c r="G74" s="152">
        <f t="shared" si="10"/>
        <v>0.6978345063923993</v>
      </c>
      <c r="H74" s="178">
        <f t="shared" si="11"/>
        <v>0.3021654936076007</v>
      </c>
      <c r="I74" s="178">
        <f t="shared" si="12"/>
        <v>1</v>
      </c>
    </row>
    <row r="75" spans="3:9" ht="15" customHeight="1">
      <c r="C75" s="20" t="s">
        <v>190</v>
      </c>
      <c r="D75" s="178">
        <f>D52/($D52+$D64)</f>
        <v>0.98467042746306666</v>
      </c>
      <c r="E75" s="152">
        <f>D64/($D52+$D64)</f>
        <v>1.5329572536933431E-2</v>
      </c>
      <c r="F75" s="152">
        <f>SUM(D75:E75)</f>
        <v>1</v>
      </c>
      <c r="G75" s="152">
        <f t="shared" si="10"/>
        <v>0.79144060921836257</v>
      </c>
      <c r="H75" s="178">
        <f t="shared" si="11"/>
        <v>0.20855939078163749</v>
      </c>
      <c r="I75" s="178">
        <f t="shared" si="12"/>
        <v>1</v>
      </c>
    </row>
    <row r="76" spans="3:9" ht="15" customHeight="1">
      <c r="C76" s="20" t="s">
        <v>79</v>
      </c>
      <c r="D76" s="178">
        <f>D53/($D53+$D65)</f>
        <v>0.99518517053494526</v>
      </c>
      <c r="E76" s="152">
        <f>D65/($D53+$D65)</f>
        <v>4.8148294650546446E-3</v>
      </c>
      <c r="F76" s="152">
        <f>SUM(D76:E76)</f>
        <v>0.99999999999999989</v>
      </c>
      <c r="G76" s="152">
        <f t="shared" si="10"/>
        <v>0.80437644986400791</v>
      </c>
      <c r="H76" s="178">
        <f t="shared" si="11"/>
        <v>0.19562355013599203</v>
      </c>
      <c r="I76" s="178">
        <f t="shared" si="12"/>
        <v>1</v>
      </c>
    </row>
    <row r="77" spans="3:9" ht="15" customHeight="1">
      <c r="C77" s="20" t="s">
        <v>236</v>
      </c>
      <c r="D77" s="178">
        <f>D54/($D54+$D66)</f>
        <v>0.99692161055363337</v>
      </c>
      <c r="E77" s="152">
        <f>D66/($D54+$D66)</f>
        <v>3.0783894463667343E-3</v>
      </c>
      <c r="F77" s="152">
        <f>SUM(D77:E77)</f>
        <v>1</v>
      </c>
      <c r="G77" s="152">
        <f t="shared" si="10"/>
        <v>0.78945266296046501</v>
      </c>
      <c r="H77" s="178">
        <f t="shared" si="11"/>
        <v>0.21054733703953499</v>
      </c>
      <c r="I77" s="178">
        <f t="shared" si="12"/>
        <v>1</v>
      </c>
    </row>
    <row r="78" spans="3:9" ht="15" customHeight="1">
      <c r="C78" s="17" t="s">
        <v>80</v>
      </c>
      <c r="D78" s="188">
        <f>D55/($D55+$D67)</f>
        <v>1</v>
      </c>
      <c r="E78" s="188">
        <f>D67/($D55+$D67)</f>
        <v>0</v>
      </c>
      <c r="F78" s="192">
        <f>SUM(D78:E78)</f>
        <v>1</v>
      </c>
      <c r="G78" s="192">
        <f t="shared" si="10"/>
        <v>0.90570668508765895</v>
      </c>
      <c r="H78" s="188">
        <f t="shared" si="11"/>
        <v>9.4293314912341039E-2</v>
      </c>
      <c r="I78" s="188">
        <f t="shared" si="12"/>
        <v>1</v>
      </c>
    </row>
  </sheetData>
  <mergeCells count="32">
    <mergeCell ref="N29:N30"/>
    <mergeCell ref="H3:H4"/>
    <mergeCell ref="H38:H39"/>
    <mergeCell ref="L4:M5"/>
    <mergeCell ref="N4:O4"/>
    <mergeCell ref="O29:P29"/>
    <mergeCell ref="P4:Q4"/>
    <mergeCell ref="C3:C4"/>
    <mergeCell ref="D3:E3"/>
    <mergeCell ref="F3:G3"/>
    <mergeCell ref="F24:G24"/>
    <mergeCell ref="C24:C25"/>
    <mergeCell ref="D24:E24"/>
    <mergeCell ref="D38:E38"/>
    <mergeCell ref="F38:G38"/>
    <mergeCell ref="L29:M30"/>
    <mergeCell ref="G48:I48"/>
    <mergeCell ref="G60:I60"/>
    <mergeCell ref="C47:C49"/>
    <mergeCell ref="D47:I47"/>
    <mergeCell ref="D48:D49"/>
    <mergeCell ref="E48:E49"/>
    <mergeCell ref="F48:F49"/>
    <mergeCell ref="C70:C72"/>
    <mergeCell ref="D70:I70"/>
    <mergeCell ref="G71:I71"/>
    <mergeCell ref="D71:F71"/>
    <mergeCell ref="C59:C61"/>
    <mergeCell ref="D59:I59"/>
    <mergeCell ref="D60:D61"/>
    <mergeCell ref="E60:E61"/>
    <mergeCell ref="F60:F61"/>
  </mergeCells>
  <phoneticPr fontId="3"/>
  <pageMargins left="0.70866141732283472" right="0.70866141732283472" top="0.74803149606299213" bottom="0.74803149606299213" header="0.31496062992125984" footer="0.31496062992125984"/>
  <pageSetup paperSize="8" scale="69" orientation="landscape" r:id="rId1"/>
  <headerFooter>
    <oddHeader>&amp;R&amp;F</oddHeader>
  </headerFooter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B1:F48"/>
  <sheetViews>
    <sheetView workbookViewId="0"/>
  </sheetViews>
  <sheetFormatPr defaultColWidth="11.875" defaultRowHeight="12.95" customHeight="1"/>
  <cols>
    <col min="1" max="1" width="2.625" customWidth="1"/>
    <col min="2" max="2" width="4.625" customWidth="1"/>
    <col min="3" max="3" width="25.625" customWidth="1"/>
  </cols>
  <sheetData>
    <row r="1" spans="2:6" ht="22.5" customHeight="1"/>
    <row r="2" spans="2:6" ht="19.5" customHeight="1" thickBot="1">
      <c r="F2" s="94" t="s">
        <v>134</v>
      </c>
    </row>
    <row r="3" spans="2:6" ht="19.5" customHeight="1">
      <c r="B3" s="943" t="s">
        <v>63</v>
      </c>
      <c r="C3" s="944"/>
      <c r="D3" s="947" t="s">
        <v>125</v>
      </c>
      <c r="E3" s="949" t="s">
        <v>152</v>
      </c>
      <c r="F3" s="951" t="s">
        <v>126</v>
      </c>
    </row>
    <row r="4" spans="2:6" ht="34.5" customHeight="1" thickBot="1">
      <c r="B4" s="945"/>
      <c r="C4" s="946"/>
      <c r="D4" s="948"/>
      <c r="E4" s="950"/>
      <c r="F4" s="952"/>
    </row>
    <row r="5" spans="2:6" ht="20.100000000000001" customHeight="1">
      <c r="B5" s="458" t="s">
        <v>44</v>
      </c>
      <c r="C5" s="459" t="s">
        <v>339</v>
      </c>
      <c r="D5" s="460">
        <f>マージンシート!J4</f>
        <v>0</v>
      </c>
      <c r="E5" s="461">
        <f>関係係数シート!D4</f>
        <v>0.88056824214675955</v>
      </c>
      <c r="F5" s="462">
        <f>D5*E5</f>
        <v>0</v>
      </c>
    </row>
    <row r="6" spans="2:6" ht="20.100000000000001" customHeight="1">
      <c r="B6" s="463" t="s">
        <v>19</v>
      </c>
      <c r="C6" s="464" t="s">
        <v>0</v>
      </c>
      <c r="D6" s="465">
        <f>マージンシート!J5</f>
        <v>0</v>
      </c>
      <c r="E6" s="466">
        <f>関係係数シート!D5</f>
        <v>3.7608257207260687E-2</v>
      </c>
      <c r="F6" s="467">
        <f t="shared" ref="F6:F44" si="0">D6*E6</f>
        <v>0</v>
      </c>
    </row>
    <row r="7" spans="2:6" ht="20.100000000000001" customHeight="1">
      <c r="B7" s="463" t="s">
        <v>20</v>
      </c>
      <c r="C7" s="464" t="s">
        <v>87</v>
      </c>
      <c r="D7" s="465">
        <f>マージンシート!J6</f>
        <v>0</v>
      </c>
      <c r="E7" s="466">
        <f>関係係数シート!D6</f>
        <v>0.34752415944788617</v>
      </c>
      <c r="F7" s="467">
        <f t="shared" si="0"/>
        <v>0</v>
      </c>
    </row>
    <row r="8" spans="2:6" ht="20.100000000000001" customHeight="1">
      <c r="B8" s="463" t="s">
        <v>21</v>
      </c>
      <c r="C8" s="464" t="s">
        <v>1</v>
      </c>
      <c r="D8" s="465">
        <f>マージンシート!J7</f>
        <v>0</v>
      </c>
      <c r="E8" s="466">
        <f>関係係数シート!D7</f>
        <v>8.6813442510332295E-2</v>
      </c>
      <c r="F8" s="467">
        <f t="shared" si="0"/>
        <v>0</v>
      </c>
    </row>
    <row r="9" spans="2:6" ht="20.100000000000001" customHeight="1">
      <c r="B9" s="468" t="s">
        <v>22</v>
      </c>
      <c r="C9" s="469" t="s">
        <v>2</v>
      </c>
      <c r="D9" s="470">
        <f>マージンシート!J8</f>
        <v>0</v>
      </c>
      <c r="E9" s="471">
        <f>関係係数シート!D8</f>
        <v>0.23375898095566783</v>
      </c>
      <c r="F9" s="472">
        <f t="shared" si="0"/>
        <v>0</v>
      </c>
    </row>
    <row r="10" spans="2:6" ht="20.100000000000001" customHeight="1">
      <c r="B10" s="473" t="s">
        <v>23</v>
      </c>
      <c r="C10" s="474" t="s">
        <v>3</v>
      </c>
      <c r="D10" s="475">
        <f>マージンシート!J9</f>
        <v>0</v>
      </c>
      <c r="E10" s="476">
        <f>関係係数シート!D9</f>
        <v>0.34434213675027736</v>
      </c>
      <c r="F10" s="477">
        <f t="shared" si="0"/>
        <v>0</v>
      </c>
    </row>
    <row r="11" spans="2:6" ht="20.100000000000001" customHeight="1">
      <c r="B11" s="463" t="s">
        <v>24</v>
      </c>
      <c r="C11" s="464" t="s">
        <v>4</v>
      </c>
      <c r="D11" s="465">
        <f>マージンシート!J10</f>
        <v>0</v>
      </c>
      <c r="E11" s="478">
        <v>0</v>
      </c>
      <c r="F11" s="467">
        <f t="shared" si="0"/>
        <v>0</v>
      </c>
    </row>
    <row r="12" spans="2:6" ht="20.100000000000001" customHeight="1">
      <c r="B12" s="463" t="s">
        <v>25</v>
      </c>
      <c r="C12" s="464" t="s">
        <v>340</v>
      </c>
      <c r="D12" s="465">
        <f>マージンシート!J11</f>
        <v>0</v>
      </c>
      <c r="E12" s="466">
        <f>関係係数シート!D11</f>
        <v>0.41246855809901217</v>
      </c>
      <c r="F12" s="467">
        <f t="shared" si="0"/>
        <v>0</v>
      </c>
    </row>
    <row r="13" spans="2:6" ht="20.100000000000001" customHeight="1">
      <c r="B13" s="463" t="s">
        <v>26</v>
      </c>
      <c r="C13" s="464" t="s">
        <v>5</v>
      </c>
      <c r="D13" s="465">
        <f>マージンシート!J12</f>
        <v>0</v>
      </c>
      <c r="E13" s="466">
        <f>関係係数シート!D12</f>
        <v>0.59249884391656726</v>
      </c>
      <c r="F13" s="467">
        <f t="shared" si="0"/>
        <v>0</v>
      </c>
    </row>
    <row r="14" spans="2:6" ht="20.100000000000001" customHeight="1">
      <c r="B14" s="468" t="s">
        <v>27</v>
      </c>
      <c r="C14" s="469" t="s">
        <v>6</v>
      </c>
      <c r="D14" s="470">
        <f>マージンシート!J13</f>
        <v>0</v>
      </c>
      <c r="E14" s="471">
        <f>関係係数シート!D13</f>
        <v>0.1327493364834389</v>
      </c>
      <c r="F14" s="472">
        <f t="shared" si="0"/>
        <v>0</v>
      </c>
    </row>
    <row r="15" spans="2:6" ht="20.100000000000001" customHeight="1">
      <c r="B15" s="473" t="s">
        <v>28</v>
      </c>
      <c r="C15" s="474" t="s">
        <v>7</v>
      </c>
      <c r="D15" s="475">
        <f>マージンシート!J14</f>
        <v>0</v>
      </c>
      <c r="E15" s="476">
        <f>関係係数シート!D14</f>
        <v>0.25737117663268116</v>
      </c>
      <c r="F15" s="477">
        <f t="shared" si="0"/>
        <v>0</v>
      </c>
    </row>
    <row r="16" spans="2:6" ht="20.100000000000001" customHeight="1">
      <c r="B16" s="463" t="s">
        <v>29</v>
      </c>
      <c r="C16" s="464" t="s">
        <v>8</v>
      </c>
      <c r="D16" s="465">
        <f>マージンシート!J15</f>
        <v>0</v>
      </c>
      <c r="E16" s="466">
        <f>関係係数シート!D15</f>
        <v>0.32646478891631081</v>
      </c>
      <c r="F16" s="467">
        <f t="shared" si="0"/>
        <v>0</v>
      </c>
    </row>
    <row r="17" spans="2:6" ht="20.100000000000001" customHeight="1">
      <c r="B17" s="463" t="s">
        <v>30</v>
      </c>
      <c r="C17" s="464" t="s">
        <v>341</v>
      </c>
      <c r="D17" s="465">
        <f>マージンシート!J16</f>
        <v>0</v>
      </c>
      <c r="E17" s="466">
        <f>関係係数シート!D16</f>
        <v>8.9387525066516371E-2</v>
      </c>
      <c r="F17" s="467">
        <f t="shared" si="0"/>
        <v>0</v>
      </c>
    </row>
    <row r="18" spans="2:6" ht="20.100000000000001" customHeight="1">
      <c r="B18" s="463" t="s">
        <v>31</v>
      </c>
      <c r="C18" s="464" t="s">
        <v>342</v>
      </c>
      <c r="D18" s="465">
        <f>マージンシート!J17</f>
        <v>0</v>
      </c>
      <c r="E18" s="466">
        <f>関係係数シート!D17</f>
        <v>0.47952651793397272</v>
      </c>
      <c r="F18" s="467">
        <f t="shared" si="0"/>
        <v>0</v>
      </c>
    </row>
    <row r="19" spans="2:6" ht="20.100000000000001" customHeight="1">
      <c r="B19" s="468" t="s">
        <v>32</v>
      </c>
      <c r="C19" s="469" t="s">
        <v>343</v>
      </c>
      <c r="D19" s="470">
        <f>マージンシート!J18</f>
        <v>0</v>
      </c>
      <c r="E19" s="471">
        <f>関係係数シート!D18</f>
        <v>2.1037133160311416E-2</v>
      </c>
      <c r="F19" s="472">
        <f t="shared" si="0"/>
        <v>0</v>
      </c>
    </row>
    <row r="20" spans="2:6" ht="20.100000000000001" customHeight="1">
      <c r="B20" s="473" t="s">
        <v>33</v>
      </c>
      <c r="C20" s="474" t="s">
        <v>88</v>
      </c>
      <c r="D20" s="475">
        <f>マージンシート!J19</f>
        <v>0</v>
      </c>
      <c r="E20" s="476">
        <f>関係係数シート!D19</f>
        <v>0.1490138787436085</v>
      </c>
      <c r="F20" s="477">
        <f t="shared" si="0"/>
        <v>0</v>
      </c>
    </row>
    <row r="21" spans="2:6" ht="20.100000000000001" customHeight="1">
      <c r="B21" s="463" t="s">
        <v>34</v>
      </c>
      <c r="C21" s="464" t="s">
        <v>344</v>
      </c>
      <c r="D21" s="465">
        <f>マージンシート!J20</f>
        <v>0</v>
      </c>
      <c r="E21" s="466">
        <f>関係係数シート!D20</f>
        <v>0.16692687915459348</v>
      </c>
      <c r="F21" s="467">
        <f t="shared" si="0"/>
        <v>0</v>
      </c>
    </row>
    <row r="22" spans="2:6" ht="20.100000000000001" customHeight="1">
      <c r="B22" s="463" t="s">
        <v>35</v>
      </c>
      <c r="C22" s="464" t="s">
        <v>345</v>
      </c>
      <c r="D22" s="465">
        <f>マージンシート!J21</f>
        <v>0</v>
      </c>
      <c r="E22" s="466">
        <f>関係係数シート!D21</f>
        <v>4.2478633349292583E-2</v>
      </c>
      <c r="F22" s="467">
        <f t="shared" si="0"/>
        <v>0</v>
      </c>
    </row>
    <row r="23" spans="2:6" ht="20.100000000000001" customHeight="1">
      <c r="B23" s="463" t="s">
        <v>36</v>
      </c>
      <c r="C23" s="464" t="s">
        <v>53</v>
      </c>
      <c r="D23" s="465">
        <f>マージンシート!J22</f>
        <v>0</v>
      </c>
      <c r="E23" s="466">
        <f>関係係数シート!D22</f>
        <v>7.6448272360599479E-2</v>
      </c>
      <c r="F23" s="467">
        <f t="shared" si="0"/>
        <v>0</v>
      </c>
    </row>
    <row r="24" spans="2:6" ht="20.100000000000001" customHeight="1">
      <c r="B24" s="468" t="s">
        <v>94</v>
      </c>
      <c r="C24" s="469" t="s">
        <v>9</v>
      </c>
      <c r="D24" s="470">
        <f>マージンシート!J23</f>
        <v>0</v>
      </c>
      <c r="E24" s="471">
        <f>関係係数シート!D23</f>
        <v>0.11936716085881127</v>
      </c>
      <c r="F24" s="472">
        <f t="shared" si="0"/>
        <v>0</v>
      </c>
    </row>
    <row r="25" spans="2:6" ht="20.100000000000001" customHeight="1">
      <c r="B25" s="473" t="s">
        <v>104</v>
      </c>
      <c r="C25" s="474" t="s">
        <v>10</v>
      </c>
      <c r="D25" s="475">
        <f>マージンシート!J24</f>
        <v>0</v>
      </c>
      <c r="E25" s="476">
        <f>関係係数シート!D24</f>
        <v>1</v>
      </c>
      <c r="F25" s="477">
        <f t="shared" si="0"/>
        <v>0</v>
      </c>
    </row>
    <row r="26" spans="2:6" ht="20.100000000000001" customHeight="1">
      <c r="B26" s="463" t="s">
        <v>105</v>
      </c>
      <c r="C26" s="464" t="s">
        <v>11</v>
      </c>
      <c r="D26" s="465">
        <f>マージンシート!J25</f>
        <v>0</v>
      </c>
      <c r="E26" s="466">
        <f>関係係数シート!D25</f>
        <v>0.85025571857947813</v>
      </c>
      <c r="F26" s="467">
        <f t="shared" si="0"/>
        <v>0</v>
      </c>
    </row>
    <row r="27" spans="2:6" ht="20.100000000000001" customHeight="1">
      <c r="B27" s="463" t="s">
        <v>106</v>
      </c>
      <c r="C27" s="464" t="s">
        <v>346</v>
      </c>
      <c r="D27" s="465">
        <f>マージンシート!J26</f>
        <v>0</v>
      </c>
      <c r="E27" s="466">
        <f>関係係数シート!D26</f>
        <v>0.9998784616720201</v>
      </c>
      <c r="F27" s="467">
        <f t="shared" si="0"/>
        <v>0</v>
      </c>
    </row>
    <row r="28" spans="2:6" ht="20.100000000000001" customHeight="1">
      <c r="B28" s="463" t="s">
        <v>107</v>
      </c>
      <c r="C28" s="464" t="s">
        <v>89</v>
      </c>
      <c r="D28" s="465">
        <f>マージンシート!J27</f>
        <v>0</v>
      </c>
      <c r="E28" s="466">
        <f>関係係数シート!D27</f>
        <v>0.960954674924968</v>
      </c>
      <c r="F28" s="467">
        <f t="shared" si="0"/>
        <v>0</v>
      </c>
    </row>
    <row r="29" spans="2:6" ht="20.100000000000001" customHeight="1">
      <c r="B29" s="468" t="s">
        <v>347</v>
      </c>
      <c r="C29" s="469" t="s">
        <v>348</v>
      </c>
      <c r="D29" s="470">
        <f>マージンシート!J28</f>
        <v>0</v>
      </c>
      <c r="E29" s="471">
        <f>関係係数シート!D28</f>
        <v>0.81176355347310936</v>
      </c>
      <c r="F29" s="472">
        <f t="shared" si="0"/>
        <v>0</v>
      </c>
    </row>
    <row r="30" spans="2:6" ht="20.100000000000001" customHeight="1">
      <c r="B30" s="473" t="s">
        <v>108</v>
      </c>
      <c r="C30" s="474" t="s">
        <v>12</v>
      </c>
      <c r="D30" s="475">
        <f>マージンシート!J29</f>
        <v>0</v>
      </c>
      <c r="E30" s="476">
        <f>関係係数シート!D29</f>
        <v>0.72622449160685454</v>
      </c>
      <c r="F30" s="477">
        <f t="shared" si="0"/>
        <v>0</v>
      </c>
    </row>
    <row r="31" spans="2:6" ht="20.100000000000001" customHeight="1">
      <c r="B31" s="463" t="s">
        <v>109</v>
      </c>
      <c r="C31" s="464" t="s">
        <v>13</v>
      </c>
      <c r="D31" s="465">
        <f>マージンシート!J30</f>
        <v>0</v>
      </c>
      <c r="E31" s="466">
        <f>関係係数シート!D30</f>
        <v>0.99319211010767039</v>
      </c>
      <c r="F31" s="467">
        <f t="shared" si="0"/>
        <v>0</v>
      </c>
    </row>
    <row r="32" spans="2:6" ht="20.100000000000001" customHeight="1">
      <c r="B32" s="463" t="s">
        <v>110</v>
      </c>
      <c r="C32" s="464" t="s">
        <v>385</v>
      </c>
      <c r="D32" s="465">
        <f>マージンシート!J31</f>
        <v>0</v>
      </c>
      <c r="E32" s="478">
        <v>1</v>
      </c>
      <c r="F32" s="467">
        <f t="shared" si="0"/>
        <v>0</v>
      </c>
    </row>
    <row r="33" spans="2:6" ht="20.100000000000001" customHeight="1">
      <c r="B33" s="463"/>
      <c r="C33" s="464" t="s">
        <v>61</v>
      </c>
      <c r="D33" s="465">
        <f>マージンシート!J32</f>
        <v>0</v>
      </c>
      <c r="E33" s="466">
        <f>関係係数シート!D31</f>
        <v>0.84474676585366715</v>
      </c>
      <c r="F33" s="467">
        <f t="shared" si="0"/>
        <v>0</v>
      </c>
    </row>
    <row r="34" spans="2:6" ht="20.100000000000001" customHeight="1">
      <c r="B34" s="468" t="s">
        <v>111</v>
      </c>
      <c r="C34" s="469" t="s">
        <v>91</v>
      </c>
      <c r="D34" s="470">
        <f>マージンシート!J33</f>
        <v>0</v>
      </c>
      <c r="E34" s="471">
        <f>関係係数シート!D32</f>
        <v>0.58925741771030937</v>
      </c>
      <c r="F34" s="472">
        <f t="shared" si="0"/>
        <v>0</v>
      </c>
    </row>
    <row r="35" spans="2:6" ht="20.100000000000001" customHeight="1">
      <c r="B35" s="473" t="s">
        <v>112</v>
      </c>
      <c r="C35" s="474" t="s">
        <v>14</v>
      </c>
      <c r="D35" s="475">
        <f>マージンシート!J34</f>
        <v>0</v>
      </c>
      <c r="E35" s="476">
        <f>関係係数シート!D33</f>
        <v>1</v>
      </c>
      <c r="F35" s="477">
        <f t="shared" si="0"/>
        <v>0</v>
      </c>
    </row>
    <row r="36" spans="2:6" ht="20.100000000000001" customHeight="1">
      <c r="B36" s="463" t="s">
        <v>113</v>
      </c>
      <c r="C36" s="464" t="s">
        <v>15</v>
      </c>
      <c r="D36" s="465">
        <f>マージンシート!J35</f>
        <v>0</v>
      </c>
      <c r="E36" s="478">
        <v>1</v>
      </c>
      <c r="F36" s="467">
        <f t="shared" si="0"/>
        <v>0</v>
      </c>
    </row>
    <row r="37" spans="2:6" ht="20.100000000000001" customHeight="1">
      <c r="B37" s="463" t="s">
        <v>114</v>
      </c>
      <c r="C37" s="464" t="s">
        <v>350</v>
      </c>
      <c r="D37" s="465">
        <f>マージンシート!J36</f>
        <v>0</v>
      </c>
      <c r="E37" s="466">
        <f>関係係数シート!D35</f>
        <v>0.9687873648395674</v>
      </c>
      <c r="F37" s="467">
        <f t="shared" si="0"/>
        <v>0</v>
      </c>
    </row>
    <row r="38" spans="2:6" ht="20.100000000000001" customHeight="1">
      <c r="B38" s="463" t="s">
        <v>115</v>
      </c>
      <c r="C38" s="464" t="s">
        <v>351</v>
      </c>
      <c r="D38" s="465">
        <f>マージンシート!J37</f>
        <v>0</v>
      </c>
      <c r="E38" s="478">
        <v>1</v>
      </c>
      <c r="F38" s="467">
        <f t="shared" si="0"/>
        <v>0</v>
      </c>
    </row>
    <row r="39" spans="2:6" ht="20.100000000000001" customHeight="1">
      <c r="B39" s="468" t="s">
        <v>116</v>
      </c>
      <c r="C39" s="469" t="s">
        <v>16</v>
      </c>
      <c r="D39" s="470">
        <f>マージンシート!J38</f>
        <v>0</v>
      </c>
      <c r="E39" s="471">
        <f>関係係数シート!D37</f>
        <v>0.57738274795481459</v>
      </c>
      <c r="F39" s="472">
        <f t="shared" si="0"/>
        <v>0</v>
      </c>
    </row>
    <row r="40" spans="2:6" ht="21" customHeight="1">
      <c r="B40" s="473" t="s">
        <v>352</v>
      </c>
      <c r="C40" s="474" t="s">
        <v>92</v>
      </c>
      <c r="D40" s="475">
        <f>マージンシート!J39</f>
        <v>0</v>
      </c>
      <c r="E40" s="479">
        <v>1</v>
      </c>
      <c r="F40" s="477">
        <f t="shared" si="0"/>
        <v>0</v>
      </c>
    </row>
    <row r="41" spans="2:6" ht="21" customHeight="1">
      <c r="B41" s="463" t="s">
        <v>353</v>
      </c>
      <c r="C41" s="464" t="s">
        <v>93</v>
      </c>
      <c r="D41" s="465">
        <f>マージンシート!J40</f>
        <v>0</v>
      </c>
      <c r="E41" s="478">
        <v>1</v>
      </c>
      <c r="F41" s="467">
        <f t="shared" si="0"/>
        <v>0</v>
      </c>
    </row>
    <row r="42" spans="2:6" ht="18" customHeight="1">
      <c r="B42" s="463" t="s">
        <v>117</v>
      </c>
      <c r="C42" s="464" t="s">
        <v>379</v>
      </c>
      <c r="D42" s="465">
        <f>マージンシート!J41</f>
        <v>0</v>
      </c>
      <c r="E42" s="478">
        <v>1</v>
      </c>
      <c r="F42" s="467">
        <f t="shared" si="0"/>
        <v>0</v>
      </c>
    </row>
    <row r="43" spans="2:6" ht="19.5" customHeight="1">
      <c r="B43" s="463" t="s">
        <v>118</v>
      </c>
      <c r="C43" s="464" t="s">
        <v>17</v>
      </c>
      <c r="D43" s="465">
        <f>マージンシート!J42</f>
        <v>0</v>
      </c>
      <c r="E43" s="466">
        <f>関係係数シート!D41</f>
        <v>1</v>
      </c>
      <c r="F43" s="467">
        <f t="shared" si="0"/>
        <v>0</v>
      </c>
    </row>
    <row r="44" spans="2:6" ht="19.5" customHeight="1" thickBot="1">
      <c r="B44" s="480" t="s">
        <v>119</v>
      </c>
      <c r="C44" s="481" t="s">
        <v>18</v>
      </c>
      <c r="D44" s="482">
        <f>マージンシート!J43</f>
        <v>0</v>
      </c>
      <c r="E44" s="483">
        <f>関係係数シート!D42</f>
        <v>0.6893680357214691</v>
      </c>
      <c r="F44" s="484">
        <f t="shared" si="0"/>
        <v>0</v>
      </c>
    </row>
    <row r="45" spans="2:6" ht="19.5" customHeight="1" thickBot="1">
      <c r="B45" s="63"/>
      <c r="C45" s="64" t="s">
        <v>37</v>
      </c>
      <c r="D45" s="69">
        <f>SUM(D5:D44)</f>
        <v>0</v>
      </c>
      <c r="E45" s="70"/>
      <c r="F45" s="71">
        <f>SUM(F5:F44)</f>
        <v>0</v>
      </c>
    </row>
    <row r="46" spans="2:6" ht="19.5" customHeight="1"/>
    <row r="47" spans="2:6" ht="19.5" customHeight="1">
      <c r="C47" s="79" t="s">
        <v>130</v>
      </c>
    </row>
    <row r="48" spans="2:6" ht="19.5" customHeight="1"/>
  </sheetData>
  <mergeCells count="4">
    <mergeCell ref="B3:C4"/>
    <mergeCell ref="D3:D4"/>
    <mergeCell ref="E3:E4"/>
    <mergeCell ref="F3:F4"/>
  </mergeCells>
  <phoneticPr fontId="3"/>
  <dataValidations count="1">
    <dataValidation type="decimal" allowBlank="1" showInputMessage="1" showErrorMessage="1" sqref="E5:E45" xr:uid="{00000000-0002-0000-0700-000000000000}">
      <formula1>0</formula1>
      <formula2>1</formula2>
    </dataValidation>
  </dataValidations>
  <pageMargins left="0.35" right="0.31" top="0.51" bottom="0.33" header="0.24" footer="0.21"/>
  <pageSetup paperSize="9" scale="70" orientation="landscape" verticalDpi="0" r:id="rId1"/>
  <headerFooter alignWithMargins="0"/>
  <ignoredErrors>
    <ignoredError sqref="E5 E6:E10 E33:E35 E12:E29 E30:E31 E37 E39 E43:E44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B1:AU50"/>
  <sheetViews>
    <sheetView workbookViewId="0"/>
  </sheetViews>
  <sheetFormatPr defaultColWidth="11.875" defaultRowHeight="12.95" customHeight="1"/>
  <cols>
    <col min="1" max="1" width="2.625" customWidth="1"/>
    <col min="2" max="2" width="4.625" customWidth="1"/>
    <col min="3" max="3" width="25.625" customWidth="1"/>
    <col min="4" max="4" width="14.375" bestFit="1" customWidth="1"/>
    <col min="5" max="5" width="11.75" customWidth="1"/>
    <col min="6" max="8" width="12.5" customWidth="1"/>
    <col min="10" max="10" width="12.5" customWidth="1"/>
    <col min="11" max="11" width="12.125" customWidth="1"/>
    <col min="15" max="15" width="4.625" customWidth="1"/>
    <col min="23" max="23" width="4.625" customWidth="1"/>
    <col min="32" max="32" width="4.25" customWidth="1"/>
    <col min="34" max="34" width="13" customWidth="1"/>
    <col min="35" max="35" width="13.625" customWidth="1"/>
    <col min="38" max="38" width="12.625" customWidth="1"/>
    <col min="39" max="39" width="3.75" customWidth="1"/>
    <col min="40" max="40" width="5.25" bestFit="1" customWidth="1"/>
    <col min="41" max="41" width="17.375" customWidth="1"/>
    <col min="42" max="42" width="11" bestFit="1" customWidth="1"/>
    <col min="43" max="43" width="11.125" bestFit="1" customWidth="1"/>
  </cols>
  <sheetData>
    <row r="1" spans="2:47" ht="12.95" customHeight="1">
      <c r="AI1" s="94"/>
      <c r="AK1" s="94"/>
      <c r="AL1" s="94"/>
      <c r="AP1" s="94"/>
      <c r="AQ1" s="2"/>
      <c r="AR1" s="94"/>
      <c r="AS1" s="2"/>
      <c r="AU1" s="2"/>
    </row>
    <row r="2" spans="2:47" ht="19.5" customHeight="1">
      <c r="N2" s="94" t="s">
        <v>134</v>
      </c>
      <c r="V2" s="94" t="s">
        <v>134</v>
      </c>
      <c r="AE2" s="94" t="s">
        <v>136</v>
      </c>
      <c r="AI2" s="94" t="s">
        <v>134</v>
      </c>
      <c r="AK2" s="94" t="s">
        <v>285</v>
      </c>
      <c r="AL2" s="94"/>
      <c r="AP2" s="94"/>
      <c r="AQ2" s="2"/>
      <c r="AR2" s="94" t="s">
        <v>134</v>
      </c>
      <c r="AS2" s="2" t="s">
        <v>279</v>
      </c>
      <c r="AU2" s="2" t="s">
        <v>285</v>
      </c>
    </row>
    <row r="3" spans="2:47" ht="19.5" customHeight="1" thickBot="1">
      <c r="D3" s="953" t="s">
        <v>70</v>
      </c>
      <c r="E3" s="954"/>
      <c r="F3" s="954"/>
      <c r="G3" s="954"/>
      <c r="H3" s="954"/>
      <c r="I3" s="954"/>
      <c r="J3" s="954"/>
      <c r="K3" s="954"/>
      <c r="L3" s="954"/>
      <c r="M3" s="954"/>
      <c r="N3" s="955"/>
      <c r="O3" s="56"/>
      <c r="P3" s="963" t="s">
        <v>71</v>
      </c>
      <c r="Q3" s="964"/>
      <c r="R3" s="964"/>
      <c r="S3" s="964"/>
      <c r="T3" s="964"/>
      <c r="U3" s="964"/>
      <c r="V3" s="965"/>
      <c r="X3" s="843" t="s">
        <v>59</v>
      </c>
      <c r="Y3" s="979"/>
      <c r="Z3" s="979"/>
      <c r="AA3" s="844"/>
      <c r="AB3" s="843" t="s">
        <v>60</v>
      </c>
      <c r="AC3" s="979"/>
      <c r="AD3" s="979"/>
      <c r="AE3" s="844"/>
      <c r="AG3" s="998" t="s">
        <v>37</v>
      </c>
      <c r="AH3" s="999"/>
      <c r="AI3" s="999"/>
      <c r="AJ3" s="999"/>
      <c r="AK3" s="999"/>
      <c r="AL3" s="1000"/>
      <c r="AN3" s="998" t="s">
        <v>289</v>
      </c>
      <c r="AO3" s="999"/>
      <c r="AP3" s="999"/>
      <c r="AQ3" s="999"/>
      <c r="AR3" s="999"/>
      <c r="AS3" s="999"/>
      <c r="AT3" s="999"/>
      <c r="AU3" s="1000"/>
    </row>
    <row r="4" spans="2:47" ht="19.5" customHeight="1">
      <c r="B4" s="956"/>
      <c r="C4" s="957"/>
      <c r="D4" s="975" t="s">
        <v>294</v>
      </c>
      <c r="E4" s="976"/>
      <c r="F4" s="976"/>
      <c r="G4" s="966" t="s">
        <v>296</v>
      </c>
      <c r="H4" s="966" t="s">
        <v>297</v>
      </c>
      <c r="I4" s="995" t="s">
        <v>298</v>
      </c>
      <c r="J4" s="976"/>
      <c r="K4" s="996"/>
      <c r="L4" s="995" t="s">
        <v>300</v>
      </c>
      <c r="M4" s="976"/>
      <c r="N4" s="997"/>
      <c r="O4" s="74"/>
      <c r="P4" s="980" t="s">
        <v>127</v>
      </c>
      <c r="Q4" s="947" t="s">
        <v>49</v>
      </c>
      <c r="R4" s="960" t="s">
        <v>153</v>
      </c>
      <c r="S4" s="960" t="s">
        <v>65</v>
      </c>
      <c r="T4" s="960" t="s">
        <v>66</v>
      </c>
      <c r="U4" s="960" t="s">
        <v>128</v>
      </c>
      <c r="V4" s="969" t="s">
        <v>129</v>
      </c>
      <c r="X4" s="984" t="s">
        <v>278</v>
      </c>
      <c r="Y4" s="985"/>
      <c r="Z4" s="985"/>
      <c r="AA4" s="960" t="s">
        <v>67</v>
      </c>
      <c r="AB4" s="984" t="s">
        <v>292</v>
      </c>
      <c r="AC4" s="985"/>
      <c r="AD4" s="985"/>
      <c r="AE4" s="969" t="s">
        <v>68</v>
      </c>
      <c r="AG4" s="791" t="s">
        <v>272</v>
      </c>
      <c r="AH4" s="86"/>
      <c r="AI4" s="280"/>
      <c r="AJ4" s="791" t="s">
        <v>283</v>
      </c>
      <c r="AK4" s="280"/>
      <c r="AL4" s="800" t="s">
        <v>284</v>
      </c>
      <c r="AM4" s="273"/>
      <c r="AN4" s="943" t="s">
        <v>273</v>
      </c>
      <c r="AO4" s="944" t="s">
        <v>274</v>
      </c>
      <c r="AP4" s="791" t="s">
        <v>272</v>
      </c>
      <c r="AQ4" s="86"/>
      <c r="AR4" s="86"/>
      <c r="AS4" s="1007" t="s">
        <v>286</v>
      </c>
      <c r="AT4" s="791" t="s">
        <v>283</v>
      </c>
      <c r="AU4" s="280"/>
    </row>
    <row r="5" spans="2:47" ht="9" customHeight="1">
      <c r="B5" s="958"/>
      <c r="C5" s="959"/>
      <c r="D5" s="972" t="s">
        <v>295</v>
      </c>
      <c r="E5" s="296"/>
      <c r="F5" s="296"/>
      <c r="G5" s="967"/>
      <c r="H5" s="967"/>
      <c r="I5" s="977" t="s">
        <v>299</v>
      </c>
      <c r="J5" s="296"/>
      <c r="K5" s="297"/>
      <c r="L5" s="977" t="s">
        <v>272</v>
      </c>
      <c r="M5" s="296"/>
      <c r="N5" s="302"/>
      <c r="O5" s="74"/>
      <c r="P5" s="981"/>
      <c r="Q5" s="983"/>
      <c r="R5" s="961"/>
      <c r="S5" s="961"/>
      <c r="T5" s="961"/>
      <c r="U5" s="961"/>
      <c r="V5" s="970"/>
      <c r="X5" s="1001" t="s">
        <v>275</v>
      </c>
      <c r="Y5" s="1003" t="s">
        <v>276</v>
      </c>
      <c r="Z5" s="1003" t="s">
        <v>103</v>
      </c>
      <c r="AA5" s="961"/>
      <c r="AB5" s="1001" t="s">
        <v>275</v>
      </c>
      <c r="AC5" s="1003" t="s">
        <v>276</v>
      </c>
      <c r="AD5" s="1003" t="s">
        <v>103</v>
      </c>
      <c r="AE5" s="970"/>
      <c r="AG5" s="793"/>
      <c r="AH5" s="986" t="s">
        <v>281</v>
      </c>
      <c r="AI5" s="301"/>
      <c r="AJ5" s="793"/>
      <c r="AK5" s="989" t="s">
        <v>56</v>
      </c>
      <c r="AL5" s="992"/>
      <c r="AM5" s="273"/>
      <c r="AN5" s="1005"/>
      <c r="AO5" s="1006"/>
      <c r="AP5" s="793"/>
      <c r="AQ5" s="986" t="s">
        <v>281</v>
      </c>
      <c r="AR5" s="301"/>
      <c r="AS5" s="1008"/>
      <c r="AT5" s="793"/>
      <c r="AU5" s="989" t="s">
        <v>56</v>
      </c>
    </row>
    <row r="6" spans="2:47" ht="7.5" customHeight="1">
      <c r="B6" s="958"/>
      <c r="C6" s="959"/>
      <c r="D6" s="973"/>
      <c r="E6" s="977" t="s">
        <v>301</v>
      </c>
      <c r="F6" s="296"/>
      <c r="G6" s="967"/>
      <c r="H6" s="967"/>
      <c r="I6" s="994"/>
      <c r="J6" s="977" t="s">
        <v>301</v>
      </c>
      <c r="K6" s="297"/>
      <c r="L6" s="967"/>
      <c r="M6" s="977" t="s">
        <v>131</v>
      </c>
      <c r="N6" s="303"/>
      <c r="O6" s="74"/>
      <c r="P6" s="981"/>
      <c r="Q6" s="983"/>
      <c r="R6" s="961"/>
      <c r="S6" s="961"/>
      <c r="T6" s="961"/>
      <c r="U6" s="961"/>
      <c r="V6" s="970"/>
      <c r="X6" s="1001"/>
      <c r="Y6" s="1003"/>
      <c r="Z6" s="1003"/>
      <c r="AA6" s="961"/>
      <c r="AB6" s="1001"/>
      <c r="AC6" s="1003"/>
      <c r="AD6" s="1003"/>
      <c r="AE6" s="970"/>
      <c r="AG6" s="793"/>
      <c r="AH6" s="987"/>
      <c r="AI6" s="294"/>
      <c r="AJ6" s="793"/>
      <c r="AK6" s="990"/>
      <c r="AL6" s="992"/>
      <c r="AM6" s="273"/>
      <c r="AN6" s="1005"/>
      <c r="AO6" s="1006"/>
      <c r="AP6" s="793"/>
      <c r="AQ6" s="987"/>
      <c r="AR6" s="294"/>
      <c r="AS6" s="1008"/>
      <c r="AT6" s="793"/>
      <c r="AU6" s="990"/>
    </row>
    <row r="7" spans="2:47" ht="34.5" customHeight="1" thickBot="1">
      <c r="B7" s="958"/>
      <c r="C7" s="959"/>
      <c r="D7" s="974"/>
      <c r="E7" s="978"/>
      <c r="F7" s="298" t="s">
        <v>302</v>
      </c>
      <c r="G7" s="968"/>
      <c r="H7" s="968"/>
      <c r="I7" s="978"/>
      <c r="J7" s="978"/>
      <c r="K7" s="299" t="s">
        <v>303</v>
      </c>
      <c r="L7" s="968"/>
      <c r="M7" s="968"/>
      <c r="N7" s="304" t="s">
        <v>304</v>
      </c>
      <c r="O7" s="74"/>
      <c r="P7" s="982"/>
      <c r="Q7" s="948"/>
      <c r="R7" s="962"/>
      <c r="S7" s="962"/>
      <c r="T7" s="962"/>
      <c r="U7" s="962"/>
      <c r="V7" s="971"/>
      <c r="W7" s="1"/>
      <c r="X7" s="1002"/>
      <c r="Y7" s="1004"/>
      <c r="Z7" s="1004"/>
      <c r="AA7" s="962"/>
      <c r="AB7" s="1002"/>
      <c r="AC7" s="1004"/>
      <c r="AD7" s="1004"/>
      <c r="AE7" s="971"/>
      <c r="AG7" s="795"/>
      <c r="AH7" s="988"/>
      <c r="AI7" s="292" t="s">
        <v>282</v>
      </c>
      <c r="AJ7" s="795"/>
      <c r="AK7" s="991"/>
      <c r="AL7" s="993"/>
      <c r="AM7" s="273"/>
      <c r="AN7" s="945"/>
      <c r="AO7" s="946"/>
      <c r="AP7" s="795"/>
      <c r="AQ7" s="988"/>
      <c r="AR7" s="293" t="s">
        <v>282</v>
      </c>
      <c r="AS7" s="1009"/>
      <c r="AT7" s="795"/>
      <c r="AU7" s="991"/>
    </row>
    <row r="8" spans="2:47" ht="20.100000000000001" customHeight="1">
      <c r="B8" s="458" t="s">
        <v>44</v>
      </c>
      <c r="C8" s="485" t="s">
        <v>339</v>
      </c>
      <c r="D8" s="486">
        <f>計算シート１!F5</f>
        <v>0</v>
      </c>
      <c r="E8" s="487">
        <f>D8*関係係数シート!$E4</f>
        <v>0</v>
      </c>
      <c r="F8" s="488">
        <f>D8*関係係数シート!$F4</f>
        <v>0</v>
      </c>
      <c r="G8" s="487">
        <f t="array" ref="G8:G46">MMULT(関係係数シート!BG4:CS42,D8:D46)</f>
        <v>0</v>
      </c>
      <c r="H8" s="487">
        <f>G8*関係係数シート!D4</f>
        <v>0</v>
      </c>
      <c r="I8" s="489">
        <f t="array" ref="I8:I46">MMULT(関係係数シート!Q4:BC42,計算シート２!H8:H46)</f>
        <v>0</v>
      </c>
      <c r="J8" s="490">
        <f>I8*関係係数シート!$E4</f>
        <v>0</v>
      </c>
      <c r="K8" s="491">
        <f>I8*関係係数シート!$F4</f>
        <v>0</v>
      </c>
      <c r="L8" s="490">
        <f t="shared" ref="L8:L46" si="0">D8+I8</f>
        <v>0</v>
      </c>
      <c r="M8" s="490">
        <f t="shared" ref="M8:M46" si="1">E8+J8</f>
        <v>0</v>
      </c>
      <c r="N8" s="492">
        <f t="shared" ref="N8:N46" si="2">F8+K8</f>
        <v>0</v>
      </c>
      <c r="O8" s="72"/>
      <c r="P8" s="493"/>
      <c r="Q8" s="494"/>
      <c r="R8" s="495">
        <f>$Q$47*関係係数シート!G4</f>
        <v>0</v>
      </c>
      <c r="S8" s="495">
        <f>R8*関係係数シート!D4</f>
        <v>0</v>
      </c>
      <c r="T8" s="495">
        <f t="array" ref="T8:T46">MMULT(関係係数シート!Q4:BC42,S8:S46)</f>
        <v>0</v>
      </c>
      <c r="U8" s="495">
        <f>T8*関係係数シート!E4</f>
        <v>0</v>
      </c>
      <c r="V8" s="496">
        <f>T8*関係係数シート!F4</f>
        <v>0</v>
      </c>
      <c r="W8" s="3"/>
      <c r="X8" s="497">
        <f>ROUND(D8*関係係数シート!$H4,0)</f>
        <v>0</v>
      </c>
      <c r="Y8" s="498">
        <f>ROUND(I8*関係係数シート!$H4,0)</f>
        <v>0</v>
      </c>
      <c r="Z8" s="498">
        <f>X8+Y8</f>
        <v>0</v>
      </c>
      <c r="AA8" s="499">
        <f>ROUND(T8*関係係数シート!H4,0)</f>
        <v>0</v>
      </c>
      <c r="AB8" s="500">
        <f>ROUND(D8*関係係数シート!$I4,0)</f>
        <v>0</v>
      </c>
      <c r="AC8" s="501">
        <f>ROUND(I8*関係係数シート!$I4,0)</f>
        <v>0</v>
      </c>
      <c r="AD8" s="501">
        <f>AB8+AC8</f>
        <v>0</v>
      </c>
      <c r="AE8" s="502">
        <f>ROUND(T8*関係係数シート!I4,0)</f>
        <v>0</v>
      </c>
      <c r="AG8" s="503">
        <f t="shared" ref="AG8:AG46" si="3">L8+T8</f>
        <v>0</v>
      </c>
      <c r="AH8" s="504">
        <f t="shared" ref="AH8:AH46" si="4">M8+U8</f>
        <v>0</v>
      </c>
      <c r="AI8" s="505">
        <f t="shared" ref="AI8:AI46" si="5">N8+V8</f>
        <v>0</v>
      </c>
      <c r="AJ8" s="503">
        <f>Z8+AA8</f>
        <v>0</v>
      </c>
      <c r="AK8" s="506">
        <f>AD8+AE8</f>
        <v>0</v>
      </c>
      <c r="AL8" s="507">
        <f>RANK(AG8,$AG$8:$AG$46)</f>
        <v>1</v>
      </c>
      <c r="AM8" s="274"/>
      <c r="AN8" s="508">
        <v>1</v>
      </c>
      <c r="AO8" s="509" t="str">
        <f>INDEX($C$8:$C$46,MATCH(AN8,$AL$8:$AL$46,0),1)</f>
        <v>農林漁業</v>
      </c>
      <c r="AP8" s="510">
        <f>INDEX(AG$8:AG$46,MATCH($AN8,$AL$8:$AL$46,0),1)</f>
        <v>0</v>
      </c>
      <c r="AQ8" s="511">
        <f>INDEX(AH$8:AH$46,MATCH($AN8,$AL$8:$AL$46,0),1)</f>
        <v>0</v>
      </c>
      <c r="AR8" s="512">
        <f>INDEX(AI$8:AI$46,MATCH($AN8,$AL$8:$AL$46,0),1)</f>
        <v>0</v>
      </c>
      <c r="AS8" s="513" t="e">
        <f>SUM(AP$8:AP8)/SUM($AP$8:$AP$46)</f>
        <v>#N/A</v>
      </c>
      <c r="AT8" s="514">
        <f>INDEX(AJ$8:AJ$46,MATCH($AN8,$AL$8:$AL$46,0),1)</f>
        <v>0</v>
      </c>
      <c r="AU8" s="515">
        <f>INDEX(AK$8:AK$46,MATCH($AN8,$AL$8:$AL$46,0),1)</f>
        <v>0</v>
      </c>
    </row>
    <row r="9" spans="2:47" ht="20.100000000000001" customHeight="1">
      <c r="B9" s="463" t="s">
        <v>19</v>
      </c>
      <c r="C9" s="516" t="s">
        <v>0</v>
      </c>
      <c r="D9" s="517">
        <f>計算シート１!F6</f>
        <v>0</v>
      </c>
      <c r="E9" s="518">
        <f>D9*関係係数シート!$E5</f>
        <v>0</v>
      </c>
      <c r="F9" s="519">
        <f>D9*関係係数シート!$F5</f>
        <v>0</v>
      </c>
      <c r="G9" s="518">
        <v>0</v>
      </c>
      <c r="H9" s="518">
        <f>G9*関係係数シート!D5</f>
        <v>0</v>
      </c>
      <c r="I9" s="520">
        <v>0</v>
      </c>
      <c r="J9" s="518">
        <f>I9*関係係数シート!$E5</f>
        <v>0</v>
      </c>
      <c r="K9" s="519">
        <f>I9*関係係数シート!$F5</f>
        <v>0</v>
      </c>
      <c r="L9" s="518">
        <f t="shared" si="0"/>
        <v>0</v>
      </c>
      <c r="M9" s="518">
        <f t="shared" si="1"/>
        <v>0</v>
      </c>
      <c r="N9" s="467">
        <f t="shared" si="2"/>
        <v>0</v>
      </c>
      <c r="O9" s="72"/>
      <c r="P9" s="521"/>
      <c r="Q9" s="522"/>
      <c r="R9" s="523">
        <f>$Q$47*関係係数シート!G5</f>
        <v>0</v>
      </c>
      <c r="S9" s="523">
        <f>R9*関係係数シート!D5</f>
        <v>0</v>
      </c>
      <c r="T9" s="523">
        <v>0</v>
      </c>
      <c r="U9" s="523">
        <f>T9*関係係数シート!E5</f>
        <v>0</v>
      </c>
      <c r="V9" s="524">
        <f>T9*関係係数シート!F5</f>
        <v>0</v>
      </c>
      <c r="W9" s="4"/>
      <c r="X9" s="525">
        <f>ROUND(D9*関係係数シート!$H5,0)</f>
        <v>0</v>
      </c>
      <c r="Y9" s="526">
        <f>ROUND(I9*関係係数シート!$H5,0)</f>
        <v>0</v>
      </c>
      <c r="Z9" s="526">
        <f t="shared" ref="Z9:Z46" si="6">X9+Y9</f>
        <v>0</v>
      </c>
      <c r="AA9" s="527">
        <f>ROUND(T9*関係係数シート!H5,0)</f>
        <v>0</v>
      </c>
      <c r="AB9" s="518">
        <f>ROUND(D9*関係係数シート!$I5,0)</f>
        <v>0</v>
      </c>
      <c r="AC9" s="519">
        <f>ROUND(I9*関係係数シート!$I5,0)</f>
        <v>0</v>
      </c>
      <c r="AD9" s="519">
        <f t="shared" ref="AD9:AD46" si="7">AB9+AC9</f>
        <v>0</v>
      </c>
      <c r="AE9" s="467">
        <f>ROUND(T9*関係係数シート!I5,0)</f>
        <v>0</v>
      </c>
      <c r="AG9" s="528">
        <f t="shared" si="3"/>
        <v>0</v>
      </c>
      <c r="AH9" s="529">
        <f t="shared" si="4"/>
        <v>0</v>
      </c>
      <c r="AI9" s="530">
        <f t="shared" si="5"/>
        <v>0</v>
      </c>
      <c r="AJ9" s="528">
        <f t="shared" ref="AJ9:AJ46" si="8">Z9+AA9</f>
        <v>0</v>
      </c>
      <c r="AK9" s="531">
        <f t="shared" ref="AK9:AK46" si="9">AD9+AE9</f>
        <v>0</v>
      </c>
      <c r="AL9" s="532">
        <f t="shared" ref="AL9:AL46" si="10">RANK(AG9,$AG$8:$AG$46)</f>
        <v>1</v>
      </c>
      <c r="AM9" s="274"/>
      <c r="AN9" s="533">
        <v>2</v>
      </c>
      <c r="AO9" s="534" t="e">
        <f t="shared" ref="AO9:AO46" si="11">INDEX($C$8:$C$46,MATCH(AN9,$AL$8:$AL$46,0),1)</f>
        <v>#N/A</v>
      </c>
      <c r="AP9" s="535" t="e">
        <f t="shared" ref="AP9:AP46" si="12">INDEX(AG$8:AG$46,MATCH($AN9,$AL$8:$AL$46,0),1)</f>
        <v>#N/A</v>
      </c>
      <c r="AQ9" s="536" t="e">
        <f t="shared" ref="AQ9:AQ46" si="13">INDEX(AH$8:AH$46,MATCH($AN9,$AL$8:$AL$46,0),1)</f>
        <v>#N/A</v>
      </c>
      <c r="AR9" s="537" t="e">
        <f t="shared" ref="AR9:AR46" si="14">INDEX(AI$8:AI$46,MATCH($AN9,$AL$8:$AL$46,0),1)</f>
        <v>#N/A</v>
      </c>
      <c r="AS9" s="538" t="e">
        <f>SUM(AP$8:AP9)/SUM($AP$8:$AP$46)</f>
        <v>#N/A</v>
      </c>
      <c r="AT9" s="539" t="e">
        <f t="shared" ref="AT9:AT46" si="15">INDEX(AJ$8:AJ$46,MATCH($AN9,$AL$8:$AL$46,0),1)</f>
        <v>#N/A</v>
      </c>
      <c r="AU9" s="540" t="e">
        <f t="shared" ref="AU9:AU46" si="16">INDEX(AK$8:AK$46,MATCH($AN9,$AL$8:$AL$46,0),1)</f>
        <v>#N/A</v>
      </c>
    </row>
    <row r="10" spans="2:47" ht="20.100000000000001" customHeight="1">
      <c r="B10" s="463" t="s">
        <v>20</v>
      </c>
      <c r="C10" s="516" t="s">
        <v>87</v>
      </c>
      <c r="D10" s="517">
        <f>計算シート１!F7</f>
        <v>0</v>
      </c>
      <c r="E10" s="518">
        <f>D10*関係係数シート!$E6</f>
        <v>0</v>
      </c>
      <c r="F10" s="519">
        <f>D10*関係係数シート!$F6</f>
        <v>0</v>
      </c>
      <c r="G10" s="518">
        <v>0</v>
      </c>
      <c r="H10" s="518">
        <f>G10*関係係数シート!D6</f>
        <v>0</v>
      </c>
      <c r="I10" s="520">
        <v>0</v>
      </c>
      <c r="J10" s="518">
        <f>I10*関係係数シート!$E6</f>
        <v>0</v>
      </c>
      <c r="K10" s="519">
        <f>I10*関係係数シート!$F6</f>
        <v>0</v>
      </c>
      <c r="L10" s="518">
        <f t="shared" si="0"/>
        <v>0</v>
      </c>
      <c r="M10" s="518">
        <f t="shared" si="1"/>
        <v>0</v>
      </c>
      <c r="N10" s="467">
        <f t="shared" si="2"/>
        <v>0</v>
      </c>
      <c r="O10" s="72"/>
      <c r="P10" s="521"/>
      <c r="Q10" s="522"/>
      <c r="R10" s="523">
        <f>$Q$47*関係係数シート!G6</f>
        <v>0</v>
      </c>
      <c r="S10" s="523">
        <f>R10*関係係数シート!D6</f>
        <v>0</v>
      </c>
      <c r="T10" s="523">
        <v>0</v>
      </c>
      <c r="U10" s="523">
        <f>T10*関係係数シート!E6</f>
        <v>0</v>
      </c>
      <c r="V10" s="524">
        <f>T10*関係係数シート!F6</f>
        <v>0</v>
      </c>
      <c r="W10" s="4"/>
      <c r="X10" s="525">
        <f>ROUND(D10*関係係数シート!$H6,0)</f>
        <v>0</v>
      </c>
      <c r="Y10" s="526">
        <f>ROUND(I10*関係係数シート!$H6,0)</f>
        <v>0</v>
      </c>
      <c r="Z10" s="526">
        <f t="shared" si="6"/>
        <v>0</v>
      </c>
      <c r="AA10" s="527">
        <f>ROUND(T10*関係係数シート!H6,0)</f>
        <v>0</v>
      </c>
      <c r="AB10" s="518">
        <f>ROUND(D10*関係係数シート!$I6,0)</f>
        <v>0</v>
      </c>
      <c r="AC10" s="519">
        <f>ROUND(I10*関係係数シート!$I6,0)</f>
        <v>0</v>
      </c>
      <c r="AD10" s="519">
        <f t="shared" si="7"/>
        <v>0</v>
      </c>
      <c r="AE10" s="467">
        <f>ROUND(T10*関係係数シート!I6,0)</f>
        <v>0</v>
      </c>
      <c r="AG10" s="528">
        <f t="shared" si="3"/>
        <v>0</v>
      </c>
      <c r="AH10" s="529">
        <f t="shared" si="4"/>
        <v>0</v>
      </c>
      <c r="AI10" s="530">
        <f t="shared" si="5"/>
        <v>0</v>
      </c>
      <c r="AJ10" s="528">
        <f t="shared" si="8"/>
        <v>0</v>
      </c>
      <c r="AK10" s="531">
        <f t="shared" si="9"/>
        <v>0</v>
      </c>
      <c r="AL10" s="532">
        <f t="shared" si="10"/>
        <v>1</v>
      </c>
      <c r="AM10" s="274"/>
      <c r="AN10" s="533">
        <v>3</v>
      </c>
      <c r="AO10" s="534" t="e">
        <f t="shared" si="11"/>
        <v>#N/A</v>
      </c>
      <c r="AP10" s="535" t="e">
        <f t="shared" si="12"/>
        <v>#N/A</v>
      </c>
      <c r="AQ10" s="536" t="e">
        <f t="shared" si="13"/>
        <v>#N/A</v>
      </c>
      <c r="AR10" s="537" t="e">
        <f t="shared" si="14"/>
        <v>#N/A</v>
      </c>
      <c r="AS10" s="538" t="e">
        <f>SUM(AP$8:AP10)/SUM($AP$8:$AP$46)</f>
        <v>#N/A</v>
      </c>
      <c r="AT10" s="539" t="e">
        <f t="shared" si="15"/>
        <v>#N/A</v>
      </c>
      <c r="AU10" s="540" t="e">
        <f t="shared" si="16"/>
        <v>#N/A</v>
      </c>
    </row>
    <row r="11" spans="2:47" ht="20.100000000000001" customHeight="1">
      <c r="B11" s="463" t="s">
        <v>21</v>
      </c>
      <c r="C11" s="516" t="s">
        <v>1</v>
      </c>
      <c r="D11" s="517">
        <f>計算シート１!F8</f>
        <v>0</v>
      </c>
      <c r="E11" s="518">
        <f>D11*関係係数シート!$E7</f>
        <v>0</v>
      </c>
      <c r="F11" s="519">
        <f>D11*関係係数シート!$F7</f>
        <v>0</v>
      </c>
      <c r="G11" s="518">
        <v>0</v>
      </c>
      <c r="H11" s="518">
        <f>G11*関係係数シート!D7</f>
        <v>0</v>
      </c>
      <c r="I11" s="520">
        <v>0</v>
      </c>
      <c r="J11" s="518">
        <f>I11*関係係数シート!$E7</f>
        <v>0</v>
      </c>
      <c r="K11" s="519">
        <f>I11*関係係数シート!$F7</f>
        <v>0</v>
      </c>
      <c r="L11" s="518">
        <f t="shared" si="0"/>
        <v>0</v>
      </c>
      <c r="M11" s="518">
        <f t="shared" si="1"/>
        <v>0</v>
      </c>
      <c r="N11" s="467">
        <f t="shared" si="2"/>
        <v>0</v>
      </c>
      <c r="O11" s="72"/>
      <c r="P11" s="521"/>
      <c r="Q11" s="522"/>
      <c r="R11" s="523">
        <f>$Q$47*関係係数シート!G7</f>
        <v>0</v>
      </c>
      <c r="S11" s="523">
        <f>R11*関係係数シート!D7</f>
        <v>0</v>
      </c>
      <c r="T11" s="523">
        <v>0</v>
      </c>
      <c r="U11" s="523">
        <f>T11*関係係数シート!E7</f>
        <v>0</v>
      </c>
      <c r="V11" s="524">
        <f>T11*関係係数シート!F7</f>
        <v>0</v>
      </c>
      <c r="W11" s="4"/>
      <c r="X11" s="525">
        <f>ROUND(D11*関係係数シート!$H7,0)</f>
        <v>0</v>
      </c>
      <c r="Y11" s="526">
        <f>ROUND(I11*関係係数シート!$H7,0)</f>
        <v>0</v>
      </c>
      <c r="Z11" s="526">
        <f t="shared" si="6"/>
        <v>0</v>
      </c>
      <c r="AA11" s="527">
        <f>ROUND(T11*関係係数シート!H7,0)</f>
        <v>0</v>
      </c>
      <c r="AB11" s="518">
        <f>ROUND(D11*関係係数シート!$I7,0)</f>
        <v>0</v>
      </c>
      <c r="AC11" s="519">
        <f>ROUND(I11*関係係数シート!$I7,0)</f>
        <v>0</v>
      </c>
      <c r="AD11" s="519">
        <f t="shared" si="7"/>
        <v>0</v>
      </c>
      <c r="AE11" s="467">
        <f>ROUND(T11*関係係数シート!I7,0)</f>
        <v>0</v>
      </c>
      <c r="AG11" s="528">
        <f t="shared" si="3"/>
        <v>0</v>
      </c>
      <c r="AH11" s="529">
        <f t="shared" si="4"/>
        <v>0</v>
      </c>
      <c r="AI11" s="530">
        <f t="shared" si="5"/>
        <v>0</v>
      </c>
      <c r="AJ11" s="528">
        <f t="shared" si="8"/>
        <v>0</v>
      </c>
      <c r="AK11" s="531">
        <f t="shared" si="9"/>
        <v>0</v>
      </c>
      <c r="AL11" s="532">
        <f t="shared" si="10"/>
        <v>1</v>
      </c>
      <c r="AM11" s="274"/>
      <c r="AN11" s="533">
        <v>4</v>
      </c>
      <c r="AO11" s="534" t="e">
        <f t="shared" si="11"/>
        <v>#N/A</v>
      </c>
      <c r="AP11" s="535" t="e">
        <f t="shared" si="12"/>
        <v>#N/A</v>
      </c>
      <c r="AQ11" s="536" t="e">
        <f t="shared" si="13"/>
        <v>#N/A</v>
      </c>
      <c r="AR11" s="537" t="e">
        <f t="shared" si="14"/>
        <v>#N/A</v>
      </c>
      <c r="AS11" s="538" t="e">
        <f>SUM(AP$8:AP11)/SUM($AP$8:$AP$46)</f>
        <v>#N/A</v>
      </c>
      <c r="AT11" s="539" t="e">
        <f t="shared" si="15"/>
        <v>#N/A</v>
      </c>
      <c r="AU11" s="540" t="e">
        <f t="shared" si="16"/>
        <v>#N/A</v>
      </c>
    </row>
    <row r="12" spans="2:47" ht="20.100000000000001" customHeight="1">
      <c r="B12" s="468" t="s">
        <v>22</v>
      </c>
      <c r="C12" s="541" t="s">
        <v>2</v>
      </c>
      <c r="D12" s="542">
        <f>計算シート１!F9</f>
        <v>0</v>
      </c>
      <c r="E12" s="543">
        <f>D12*関係係数シート!$E8</f>
        <v>0</v>
      </c>
      <c r="F12" s="544">
        <f>D12*関係係数シート!$F8</f>
        <v>0</v>
      </c>
      <c r="G12" s="543">
        <v>0</v>
      </c>
      <c r="H12" s="543">
        <f>G12*関係係数シート!D8</f>
        <v>0</v>
      </c>
      <c r="I12" s="545">
        <v>0</v>
      </c>
      <c r="J12" s="543">
        <f>I12*関係係数シート!$E8</f>
        <v>0</v>
      </c>
      <c r="K12" s="544">
        <f>I12*関係係数シート!$F8</f>
        <v>0</v>
      </c>
      <c r="L12" s="543">
        <f t="shared" si="0"/>
        <v>0</v>
      </c>
      <c r="M12" s="543">
        <f t="shared" si="1"/>
        <v>0</v>
      </c>
      <c r="N12" s="472">
        <f t="shared" si="2"/>
        <v>0</v>
      </c>
      <c r="O12" s="72"/>
      <c r="P12" s="546"/>
      <c r="Q12" s="547"/>
      <c r="R12" s="548">
        <f>$Q$47*関係係数シート!G8</f>
        <v>0</v>
      </c>
      <c r="S12" s="548">
        <f>R12*関係係数シート!D8</f>
        <v>0</v>
      </c>
      <c r="T12" s="548">
        <v>0</v>
      </c>
      <c r="U12" s="548">
        <f>T12*関係係数シート!E8</f>
        <v>0</v>
      </c>
      <c r="V12" s="549">
        <f>T12*関係係数シート!F8</f>
        <v>0</v>
      </c>
      <c r="W12" s="4"/>
      <c r="X12" s="550">
        <f>ROUND(D12*関係係数シート!$H8,0)</f>
        <v>0</v>
      </c>
      <c r="Y12" s="551">
        <f>ROUND(I12*関係係数シート!$H8,0)</f>
        <v>0</v>
      </c>
      <c r="Z12" s="551">
        <f t="shared" si="6"/>
        <v>0</v>
      </c>
      <c r="AA12" s="552">
        <f>ROUND(T12*関係係数シート!H8,0)</f>
        <v>0</v>
      </c>
      <c r="AB12" s="543">
        <f>ROUND(D12*関係係数シート!$I8,0)</f>
        <v>0</v>
      </c>
      <c r="AC12" s="544">
        <f>ROUND(I12*関係係数シート!$I8,0)</f>
        <v>0</v>
      </c>
      <c r="AD12" s="544">
        <f t="shared" si="7"/>
        <v>0</v>
      </c>
      <c r="AE12" s="472">
        <f>ROUND(T12*関係係数シート!I8,0)</f>
        <v>0</v>
      </c>
      <c r="AG12" s="553">
        <f t="shared" si="3"/>
        <v>0</v>
      </c>
      <c r="AH12" s="554">
        <f t="shared" si="4"/>
        <v>0</v>
      </c>
      <c r="AI12" s="555">
        <f t="shared" si="5"/>
        <v>0</v>
      </c>
      <c r="AJ12" s="553">
        <f t="shared" si="8"/>
        <v>0</v>
      </c>
      <c r="AK12" s="556">
        <f t="shared" si="9"/>
        <v>0</v>
      </c>
      <c r="AL12" s="557">
        <f t="shared" si="10"/>
        <v>1</v>
      </c>
      <c r="AM12" s="274"/>
      <c r="AN12" s="558">
        <v>5</v>
      </c>
      <c r="AO12" s="559" t="e">
        <f t="shared" si="11"/>
        <v>#N/A</v>
      </c>
      <c r="AP12" s="560" t="e">
        <f t="shared" si="12"/>
        <v>#N/A</v>
      </c>
      <c r="AQ12" s="561" t="e">
        <f t="shared" si="13"/>
        <v>#N/A</v>
      </c>
      <c r="AR12" s="562" t="e">
        <f t="shared" si="14"/>
        <v>#N/A</v>
      </c>
      <c r="AS12" s="563" t="e">
        <f>SUM(AP$8:AP12)/SUM($AP$8:$AP$46)</f>
        <v>#N/A</v>
      </c>
      <c r="AT12" s="564" t="e">
        <f t="shared" si="15"/>
        <v>#N/A</v>
      </c>
      <c r="AU12" s="565" t="e">
        <f t="shared" si="16"/>
        <v>#N/A</v>
      </c>
    </row>
    <row r="13" spans="2:47" ht="20.100000000000001" customHeight="1">
      <c r="B13" s="473" t="s">
        <v>23</v>
      </c>
      <c r="C13" s="566" t="s">
        <v>3</v>
      </c>
      <c r="D13" s="567">
        <f>計算シート１!F10</f>
        <v>0</v>
      </c>
      <c r="E13" s="568">
        <f>D13*関係係数シート!$E9</f>
        <v>0</v>
      </c>
      <c r="F13" s="569">
        <f>D13*関係係数シート!$F9</f>
        <v>0</v>
      </c>
      <c r="G13" s="568">
        <v>0</v>
      </c>
      <c r="H13" s="568">
        <f>G13*関係係数シート!D9</f>
        <v>0</v>
      </c>
      <c r="I13" s="570">
        <v>0</v>
      </c>
      <c r="J13" s="568">
        <f>I13*関係係数シート!$E9</f>
        <v>0</v>
      </c>
      <c r="K13" s="569">
        <f>I13*関係係数シート!$F9</f>
        <v>0</v>
      </c>
      <c r="L13" s="568">
        <f t="shared" si="0"/>
        <v>0</v>
      </c>
      <c r="M13" s="568">
        <f t="shared" si="1"/>
        <v>0</v>
      </c>
      <c r="N13" s="477">
        <f t="shared" si="2"/>
        <v>0</v>
      </c>
      <c r="O13" s="72"/>
      <c r="P13" s="571"/>
      <c r="Q13" s="572"/>
      <c r="R13" s="573">
        <f>$Q$47*関係係数シート!G9</f>
        <v>0</v>
      </c>
      <c r="S13" s="573">
        <f>R13*関係係数シート!D9</f>
        <v>0</v>
      </c>
      <c r="T13" s="573">
        <v>0</v>
      </c>
      <c r="U13" s="573">
        <f>T13*関係係数シート!E9</f>
        <v>0</v>
      </c>
      <c r="V13" s="574">
        <f>T13*関係係数シート!F9</f>
        <v>0</v>
      </c>
      <c r="W13" s="4"/>
      <c r="X13" s="575">
        <f>ROUND(D13*関係係数シート!$H9,0)</f>
        <v>0</v>
      </c>
      <c r="Y13" s="576">
        <f>ROUND(I13*関係係数シート!$H9,0)</f>
        <v>0</v>
      </c>
      <c r="Z13" s="576">
        <f t="shared" si="6"/>
        <v>0</v>
      </c>
      <c r="AA13" s="577">
        <f>ROUND(T13*関係係数シート!H9,0)</f>
        <v>0</v>
      </c>
      <c r="AB13" s="568">
        <f>ROUND(D13*関係係数シート!$I9,0)</f>
        <v>0</v>
      </c>
      <c r="AC13" s="569">
        <f>ROUND(I13*関係係数シート!$I9,0)</f>
        <v>0</v>
      </c>
      <c r="AD13" s="569">
        <f t="shared" si="7"/>
        <v>0</v>
      </c>
      <c r="AE13" s="477">
        <f>ROUND(T13*関係係数シート!I9,0)</f>
        <v>0</v>
      </c>
      <c r="AG13" s="578">
        <f t="shared" si="3"/>
        <v>0</v>
      </c>
      <c r="AH13" s="579">
        <f t="shared" si="4"/>
        <v>0</v>
      </c>
      <c r="AI13" s="580">
        <f t="shared" si="5"/>
        <v>0</v>
      </c>
      <c r="AJ13" s="578">
        <f t="shared" si="8"/>
        <v>0</v>
      </c>
      <c r="AK13" s="581">
        <f t="shared" si="9"/>
        <v>0</v>
      </c>
      <c r="AL13" s="582">
        <f t="shared" si="10"/>
        <v>1</v>
      </c>
      <c r="AM13" s="274"/>
      <c r="AN13" s="583">
        <v>6</v>
      </c>
      <c r="AO13" s="584" t="e">
        <f t="shared" si="11"/>
        <v>#N/A</v>
      </c>
      <c r="AP13" s="585" t="e">
        <f t="shared" si="12"/>
        <v>#N/A</v>
      </c>
      <c r="AQ13" s="586" t="e">
        <f t="shared" si="13"/>
        <v>#N/A</v>
      </c>
      <c r="AR13" s="587" t="e">
        <f t="shared" si="14"/>
        <v>#N/A</v>
      </c>
      <c r="AS13" s="588" t="e">
        <f>SUM(AP$8:AP13)/SUM($AP$8:$AP$46)</f>
        <v>#N/A</v>
      </c>
      <c r="AT13" s="589" t="e">
        <f t="shared" si="15"/>
        <v>#N/A</v>
      </c>
      <c r="AU13" s="590" t="e">
        <f t="shared" si="16"/>
        <v>#N/A</v>
      </c>
    </row>
    <row r="14" spans="2:47" ht="20.100000000000001" customHeight="1">
      <c r="B14" s="463" t="s">
        <v>24</v>
      </c>
      <c r="C14" s="516" t="s">
        <v>4</v>
      </c>
      <c r="D14" s="517">
        <f>計算シート１!F11</f>
        <v>0</v>
      </c>
      <c r="E14" s="518">
        <f>D14*関係係数シート!$E10</f>
        <v>0</v>
      </c>
      <c r="F14" s="519">
        <f>D14*関係係数シート!$F10</f>
        <v>0</v>
      </c>
      <c r="G14" s="518">
        <v>0</v>
      </c>
      <c r="H14" s="518">
        <f>G14*関係係数シート!D10</f>
        <v>0</v>
      </c>
      <c r="I14" s="520">
        <v>0</v>
      </c>
      <c r="J14" s="518">
        <f>I14*関係係数シート!$E10</f>
        <v>0</v>
      </c>
      <c r="K14" s="519">
        <f>I14*関係係数シート!$F10</f>
        <v>0</v>
      </c>
      <c r="L14" s="518">
        <f t="shared" si="0"/>
        <v>0</v>
      </c>
      <c r="M14" s="518">
        <f t="shared" si="1"/>
        <v>0</v>
      </c>
      <c r="N14" s="467">
        <f t="shared" si="2"/>
        <v>0</v>
      </c>
      <c r="O14" s="72"/>
      <c r="P14" s="521"/>
      <c r="Q14" s="522"/>
      <c r="R14" s="523">
        <f>$Q$47*関係係数シート!G10</f>
        <v>0</v>
      </c>
      <c r="S14" s="523">
        <f>R14*関係係数シート!D10</f>
        <v>0</v>
      </c>
      <c r="T14" s="523">
        <v>0</v>
      </c>
      <c r="U14" s="523">
        <f>T14*関係係数シート!E10</f>
        <v>0</v>
      </c>
      <c r="V14" s="524">
        <f>T14*関係係数シート!F10</f>
        <v>0</v>
      </c>
      <c r="W14" s="4"/>
      <c r="X14" s="525">
        <f>ROUND(D14*関係係数シート!$H10,0)</f>
        <v>0</v>
      </c>
      <c r="Y14" s="526">
        <f>ROUND(I14*関係係数シート!$H10,0)</f>
        <v>0</v>
      </c>
      <c r="Z14" s="526">
        <f t="shared" si="6"/>
        <v>0</v>
      </c>
      <c r="AA14" s="527">
        <f>ROUND(T14*関係係数シート!H10,0)</f>
        <v>0</v>
      </c>
      <c r="AB14" s="518">
        <f>ROUND(D14*関係係数シート!$I10,0)</f>
        <v>0</v>
      </c>
      <c r="AC14" s="519">
        <f>ROUND(I14*関係係数シート!$I10,0)</f>
        <v>0</v>
      </c>
      <c r="AD14" s="519">
        <f t="shared" si="7"/>
        <v>0</v>
      </c>
      <c r="AE14" s="467">
        <f>ROUND(T14*関係係数シート!I10,0)</f>
        <v>0</v>
      </c>
      <c r="AG14" s="528">
        <f t="shared" si="3"/>
        <v>0</v>
      </c>
      <c r="AH14" s="529">
        <f t="shared" si="4"/>
        <v>0</v>
      </c>
      <c r="AI14" s="530">
        <f t="shared" si="5"/>
        <v>0</v>
      </c>
      <c r="AJ14" s="528">
        <f t="shared" si="8"/>
        <v>0</v>
      </c>
      <c r="AK14" s="531">
        <f t="shared" si="9"/>
        <v>0</v>
      </c>
      <c r="AL14" s="532">
        <f t="shared" si="10"/>
        <v>1</v>
      </c>
      <c r="AM14" s="274"/>
      <c r="AN14" s="533">
        <v>7</v>
      </c>
      <c r="AO14" s="534" t="e">
        <f t="shared" si="11"/>
        <v>#N/A</v>
      </c>
      <c r="AP14" s="535" t="e">
        <f t="shared" si="12"/>
        <v>#N/A</v>
      </c>
      <c r="AQ14" s="536" t="e">
        <f t="shared" si="13"/>
        <v>#N/A</v>
      </c>
      <c r="AR14" s="537" t="e">
        <f t="shared" si="14"/>
        <v>#N/A</v>
      </c>
      <c r="AS14" s="538" t="e">
        <f>SUM(AP$8:AP14)/SUM($AP$8:$AP$46)</f>
        <v>#N/A</v>
      </c>
      <c r="AT14" s="539" t="e">
        <f t="shared" si="15"/>
        <v>#N/A</v>
      </c>
      <c r="AU14" s="540" t="e">
        <f t="shared" si="16"/>
        <v>#N/A</v>
      </c>
    </row>
    <row r="15" spans="2:47" ht="20.100000000000001" customHeight="1">
      <c r="B15" s="463" t="s">
        <v>25</v>
      </c>
      <c r="C15" s="516" t="s">
        <v>340</v>
      </c>
      <c r="D15" s="517">
        <f>計算シート１!F12</f>
        <v>0</v>
      </c>
      <c r="E15" s="518">
        <f>D15*関係係数シート!$E11</f>
        <v>0</v>
      </c>
      <c r="F15" s="519">
        <f>D15*関係係数シート!$F11</f>
        <v>0</v>
      </c>
      <c r="G15" s="518">
        <v>0</v>
      </c>
      <c r="H15" s="518">
        <f>G15*関係係数シート!D11</f>
        <v>0</v>
      </c>
      <c r="I15" s="520">
        <v>0</v>
      </c>
      <c r="J15" s="518">
        <f>I15*関係係数シート!$E11</f>
        <v>0</v>
      </c>
      <c r="K15" s="519">
        <f>I15*関係係数シート!$F11</f>
        <v>0</v>
      </c>
      <c r="L15" s="518">
        <f t="shared" si="0"/>
        <v>0</v>
      </c>
      <c r="M15" s="518">
        <f t="shared" si="1"/>
        <v>0</v>
      </c>
      <c r="N15" s="467">
        <f t="shared" si="2"/>
        <v>0</v>
      </c>
      <c r="O15" s="72"/>
      <c r="P15" s="521"/>
      <c r="Q15" s="522"/>
      <c r="R15" s="523">
        <f>$Q$47*関係係数シート!G11</f>
        <v>0</v>
      </c>
      <c r="S15" s="523">
        <f>R15*関係係数シート!D11</f>
        <v>0</v>
      </c>
      <c r="T15" s="523">
        <v>0</v>
      </c>
      <c r="U15" s="523">
        <f>T15*関係係数シート!E11</f>
        <v>0</v>
      </c>
      <c r="V15" s="524">
        <f>T15*関係係数シート!F11</f>
        <v>0</v>
      </c>
      <c r="W15" s="4"/>
      <c r="X15" s="525">
        <f>ROUND(D15*関係係数シート!$H11,0)</f>
        <v>0</v>
      </c>
      <c r="Y15" s="526">
        <f>ROUND(I15*関係係数シート!$H11,0)</f>
        <v>0</v>
      </c>
      <c r="Z15" s="526">
        <f t="shared" si="6"/>
        <v>0</v>
      </c>
      <c r="AA15" s="527">
        <f>ROUND(T15*関係係数シート!H11,0)</f>
        <v>0</v>
      </c>
      <c r="AB15" s="518">
        <f>ROUND(D15*関係係数シート!$I11,0)</f>
        <v>0</v>
      </c>
      <c r="AC15" s="519">
        <f>ROUND(I15*関係係数シート!$I11,0)</f>
        <v>0</v>
      </c>
      <c r="AD15" s="519">
        <f t="shared" si="7"/>
        <v>0</v>
      </c>
      <c r="AE15" s="467">
        <f>ROUND(T15*関係係数シート!I11,0)</f>
        <v>0</v>
      </c>
      <c r="AG15" s="528">
        <f t="shared" si="3"/>
        <v>0</v>
      </c>
      <c r="AH15" s="529">
        <f t="shared" si="4"/>
        <v>0</v>
      </c>
      <c r="AI15" s="530">
        <f t="shared" si="5"/>
        <v>0</v>
      </c>
      <c r="AJ15" s="528">
        <f t="shared" si="8"/>
        <v>0</v>
      </c>
      <c r="AK15" s="531">
        <f t="shared" si="9"/>
        <v>0</v>
      </c>
      <c r="AL15" s="532">
        <f t="shared" si="10"/>
        <v>1</v>
      </c>
      <c r="AM15" s="274"/>
      <c r="AN15" s="533">
        <v>8</v>
      </c>
      <c r="AO15" s="534" t="e">
        <f t="shared" si="11"/>
        <v>#N/A</v>
      </c>
      <c r="AP15" s="535" t="e">
        <f t="shared" si="12"/>
        <v>#N/A</v>
      </c>
      <c r="AQ15" s="536" t="e">
        <f t="shared" si="13"/>
        <v>#N/A</v>
      </c>
      <c r="AR15" s="537" t="e">
        <f t="shared" si="14"/>
        <v>#N/A</v>
      </c>
      <c r="AS15" s="538" t="e">
        <f>SUM(AP$8:AP15)/SUM($AP$8:$AP$46)</f>
        <v>#N/A</v>
      </c>
      <c r="AT15" s="539" t="e">
        <f t="shared" si="15"/>
        <v>#N/A</v>
      </c>
      <c r="AU15" s="540" t="e">
        <f t="shared" si="16"/>
        <v>#N/A</v>
      </c>
    </row>
    <row r="16" spans="2:47" ht="20.100000000000001" customHeight="1">
      <c r="B16" s="463" t="s">
        <v>26</v>
      </c>
      <c r="C16" s="516" t="s">
        <v>5</v>
      </c>
      <c r="D16" s="517">
        <f>計算シート１!F13</f>
        <v>0</v>
      </c>
      <c r="E16" s="518">
        <f>D16*関係係数シート!$E12</f>
        <v>0</v>
      </c>
      <c r="F16" s="519">
        <f>D16*関係係数シート!$F12</f>
        <v>0</v>
      </c>
      <c r="G16" s="518">
        <v>0</v>
      </c>
      <c r="H16" s="518">
        <f>G16*関係係数シート!D12</f>
        <v>0</v>
      </c>
      <c r="I16" s="520">
        <v>0</v>
      </c>
      <c r="J16" s="518">
        <f>I16*関係係数シート!$E12</f>
        <v>0</v>
      </c>
      <c r="K16" s="519">
        <f>I16*関係係数シート!$F12</f>
        <v>0</v>
      </c>
      <c r="L16" s="518">
        <f t="shared" si="0"/>
        <v>0</v>
      </c>
      <c r="M16" s="518">
        <f t="shared" si="1"/>
        <v>0</v>
      </c>
      <c r="N16" s="467">
        <f t="shared" si="2"/>
        <v>0</v>
      </c>
      <c r="O16" s="72"/>
      <c r="P16" s="521"/>
      <c r="Q16" s="522"/>
      <c r="R16" s="523">
        <f>$Q$47*関係係数シート!G12</f>
        <v>0</v>
      </c>
      <c r="S16" s="523">
        <f>R16*関係係数シート!D12</f>
        <v>0</v>
      </c>
      <c r="T16" s="523">
        <v>0</v>
      </c>
      <c r="U16" s="523">
        <f>T16*関係係数シート!E12</f>
        <v>0</v>
      </c>
      <c r="V16" s="524">
        <f>T16*関係係数シート!F12</f>
        <v>0</v>
      </c>
      <c r="W16" s="4"/>
      <c r="X16" s="525">
        <f>ROUND(D16*関係係数シート!$H12,0)</f>
        <v>0</v>
      </c>
      <c r="Y16" s="526">
        <f>ROUND(I16*関係係数シート!$H12,0)</f>
        <v>0</v>
      </c>
      <c r="Z16" s="526">
        <f t="shared" si="6"/>
        <v>0</v>
      </c>
      <c r="AA16" s="527">
        <f>ROUND(T16*関係係数シート!H12,0)</f>
        <v>0</v>
      </c>
      <c r="AB16" s="518">
        <f>ROUND(D16*関係係数シート!$I12,0)</f>
        <v>0</v>
      </c>
      <c r="AC16" s="519">
        <f>ROUND(I16*関係係数シート!$I12,0)</f>
        <v>0</v>
      </c>
      <c r="AD16" s="519">
        <f t="shared" si="7"/>
        <v>0</v>
      </c>
      <c r="AE16" s="467">
        <f>ROUND(T16*関係係数シート!I12,0)</f>
        <v>0</v>
      </c>
      <c r="AG16" s="528">
        <f t="shared" si="3"/>
        <v>0</v>
      </c>
      <c r="AH16" s="529">
        <f t="shared" si="4"/>
        <v>0</v>
      </c>
      <c r="AI16" s="530">
        <f t="shared" si="5"/>
        <v>0</v>
      </c>
      <c r="AJ16" s="528">
        <f t="shared" si="8"/>
        <v>0</v>
      </c>
      <c r="AK16" s="531">
        <f t="shared" si="9"/>
        <v>0</v>
      </c>
      <c r="AL16" s="532">
        <f t="shared" si="10"/>
        <v>1</v>
      </c>
      <c r="AM16" s="274"/>
      <c r="AN16" s="533">
        <v>9</v>
      </c>
      <c r="AO16" s="534" t="e">
        <f t="shared" si="11"/>
        <v>#N/A</v>
      </c>
      <c r="AP16" s="535" t="e">
        <f t="shared" si="12"/>
        <v>#N/A</v>
      </c>
      <c r="AQ16" s="536" t="e">
        <f t="shared" si="13"/>
        <v>#N/A</v>
      </c>
      <c r="AR16" s="537" t="e">
        <f t="shared" si="14"/>
        <v>#N/A</v>
      </c>
      <c r="AS16" s="538" t="e">
        <f>SUM(AP$8:AP16)/SUM($AP$8:$AP$46)</f>
        <v>#N/A</v>
      </c>
      <c r="AT16" s="539" t="e">
        <f t="shared" si="15"/>
        <v>#N/A</v>
      </c>
      <c r="AU16" s="540" t="e">
        <f t="shared" si="16"/>
        <v>#N/A</v>
      </c>
    </row>
    <row r="17" spans="2:47" ht="20.100000000000001" customHeight="1">
      <c r="B17" s="468" t="s">
        <v>27</v>
      </c>
      <c r="C17" s="541" t="s">
        <v>6</v>
      </c>
      <c r="D17" s="542">
        <f>計算シート１!F14</f>
        <v>0</v>
      </c>
      <c r="E17" s="543">
        <f>D17*関係係数シート!$E13</f>
        <v>0</v>
      </c>
      <c r="F17" s="544">
        <f>D17*関係係数シート!$F13</f>
        <v>0</v>
      </c>
      <c r="G17" s="543">
        <v>0</v>
      </c>
      <c r="H17" s="543">
        <f>G17*関係係数シート!D13</f>
        <v>0</v>
      </c>
      <c r="I17" s="545">
        <v>0</v>
      </c>
      <c r="J17" s="543">
        <f>I17*関係係数シート!$E13</f>
        <v>0</v>
      </c>
      <c r="K17" s="544">
        <f>I17*関係係数シート!$F13</f>
        <v>0</v>
      </c>
      <c r="L17" s="543">
        <f t="shared" si="0"/>
        <v>0</v>
      </c>
      <c r="M17" s="543">
        <f t="shared" si="1"/>
        <v>0</v>
      </c>
      <c r="N17" s="472">
        <f t="shared" si="2"/>
        <v>0</v>
      </c>
      <c r="O17" s="72"/>
      <c r="P17" s="546"/>
      <c r="Q17" s="547"/>
      <c r="R17" s="548">
        <f>$Q$47*関係係数シート!G13</f>
        <v>0</v>
      </c>
      <c r="S17" s="548">
        <f>R17*関係係数シート!D13</f>
        <v>0</v>
      </c>
      <c r="T17" s="548">
        <v>0</v>
      </c>
      <c r="U17" s="548">
        <f>T17*関係係数シート!E13</f>
        <v>0</v>
      </c>
      <c r="V17" s="549">
        <f>T17*関係係数シート!F13</f>
        <v>0</v>
      </c>
      <c r="W17" s="4"/>
      <c r="X17" s="550">
        <f>ROUND(D17*関係係数シート!$H13,0)</f>
        <v>0</v>
      </c>
      <c r="Y17" s="551">
        <f>ROUND(I17*関係係数シート!$H13,0)</f>
        <v>0</v>
      </c>
      <c r="Z17" s="551">
        <f t="shared" si="6"/>
        <v>0</v>
      </c>
      <c r="AA17" s="552">
        <f>ROUND(T17*関係係数シート!H13,0)</f>
        <v>0</v>
      </c>
      <c r="AB17" s="543">
        <f>ROUND(D17*関係係数シート!$I13,0)</f>
        <v>0</v>
      </c>
      <c r="AC17" s="544">
        <f>ROUND(I17*関係係数シート!$I13,0)</f>
        <v>0</v>
      </c>
      <c r="AD17" s="544">
        <f t="shared" si="7"/>
        <v>0</v>
      </c>
      <c r="AE17" s="472">
        <f>ROUND(T17*関係係数シート!I13,0)</f>
        <v>0</v>
      </c>
      <c r="AG17" s="553">
        <f t="shared" si="3"/>
        <v>0</v>
      </c>
      <c r="AH17" s="554">
        <f t="shared" si="4"/>
        <v>0</v>
      </c>
      <c r="AI17" s="555">
        <f t="shared" si="5"/>
        <v>0</v>
      </c>
      <c r="AJ17" s="553">
        <f t="shared" si="8"/>
        <v>0</v>
      </c>
      <c r="AK17" s="556">
        <f t="shared" si="9"/>
        <v>0</v>
      </c>
      <c r="AL17" s="557">
        <f t="shared" si="10"/>
        <v>1</v>
      </c>
      <c r="AM17" s="274"/>
      <c r="AN17" s="558">
        <v>10</v>
      </c>
      <c r="AO17" s="559" t="e">
        <f t="shared" si="11"/>
        <v>#N/A</v>
      </c>
      <c r="AP17" s="560" t="e">
        <f t="shared" si="12"/>
        <v>#N/A</v>
      </c>
      <c r="AQ17" s="561" t="e">
        <f t="shared" si="13"/>
        <v>#N/A</v>
      </c>
      <c r="AR17" s="562" t="e">
        <f t="shared" si="14"/>
        <v>#N/A</v>
      </c>
      <c r="AS17" s="563" t="e">
        <f>SUM(AP$8:AP17)/SUM($AP$8:$AP$46)</f>
        <v>#N/A</v>
      </c>
      <c r="AT17" s="564" t="e">
        <f t="shared" si="15"/>
        <v>#N/A</v>
      </c>
      <c r="AU17" s="565" t="e">
        <f t="shared" si="16"/>
        <v>#N/A</v>
      </c>
    </row>
    <row r="18" spans="2:47" ht="20.100000000000001" customHeight="1">
      <c r="B18" s="473" t="s">
        <v>28</v>
      </c>
      <c r="C18" s="566" t="s">
        <v>7</v>
      </c>
      <c r="D18" s="567">
        <f>計算シート１!F15</f>
        <v>0</v>
      </c>
      <c r="E18" s="568">
        <f>D18*関係係数シート!$E14</f>
        <v>0</v>
      </c>
      <c r="F18" s="569">
        <f>D18*関係係数シート!$F14</f>
        <v>0</v>
      </c>
      <c r="G18" s="568">
        <v>0</v>
      </c>
      <c r="H18" s="568">
        <f>G18*関係係数シート!D14</f>
        <v>0</v>
      </c>
      <c r="I18" s="570">
        <v>0</v>
      </c>
      <c r="J18" s="568">
        <f>I18*関係係数シート!$E14</f>
        <v>0</v>
      </c>
      <c r="K18" s="569">
        <f>I18*関係係数シート!$F14</f>
        <v>0</v>
      </c>
      <c r="L18" s="568">
        <f t="shared" si="0"/>
        <v>0</v>
      </c>
      <c r="M18" s="568">
        <f t="shared" si="1"/>
        <v>0</v>
      </c>
      <c r="N18" s="477">
        <f t="shared" si="2"/>
        <v>0</v>
      </c>
      <c r="O18" s="72"/>
      <c r="P18" s="571"/>
      <c r="Q18" s="572"/>
      <c r="R18" s="573">
        <f>$Q$47*関係係数シート!G14</f>
        <v>0</v>
      </c>
      <c r="S18" s="573">
        <f>R18*関係係数シート!D14</f>
        <v>0</v>
      </c>
      <c r="T18" s="573">
        <v>0</v>
      </c>
      <c r="U18" s="573">
        <f>T18*関係係数シート!E14</f>
        <v>0</v>
      </c>
      <c r="V18" s="574">
        <f>T18*関係係数シート!F14</f>
        <v>0</v>
      </c>
      <c r="W18" s="4"/>
      <c r="X18" s="575">
        <f>ROUND(D18*関係係数シート!$H14,0)</f>
        <v>0</v>
      </c>
      <c r="Y18" s="576">
        <f>ROUND(I18*関係係数シート!$H14,0)</f>
        <v>0</v>
      </c>
      <c r="Z18" s="576">
        <f t="shared" si="6"/>
        <v>0</v>
      </c>
      <c r="AA18" s="577">
        <f>ROUND(T18*関係係数シート!H14,0)</f>
        <v>0</v>
      </c>
      <c r="AB18" s="568">
        <f>ROUND(D18*関係係数シート!$I14,0)</f>
        <v>0</v>
      </c>
      <c r="AC18" s="569">
        <f>ROUND(I18*関係係数シート!$I14,0)</f>
        <v>0</v>
      </c>
      <c r="AD18" s="569">
        <f t="shared" si="7"/>
        <v>0</v>
      </c>
      <c r="AE18" s="477">
        <f>ROUND(T18*関係係数シート!I14,0)</f>
        <v>0</v>
      </c>
      <c r="AG18" s="578">
        <f t="shared" si="3"/>
        <v>0</v>
      </c>
      <c r="AH18" s="579">
        <f t="shared" si="4"/>
        <v>0</v>
      </c>
      <c r="AI18" s="580">
        <f t="shared" si="5"/>
        <v>0</v>
      </c>
      <c r="AJ18" s="578">
        <f t="shared" si="8"/>
        <v>0</v>
      </c>
      <c r="AK18" s="581">
        <f t="shared" si="9"/>
        <v>0</v>
      </c>
      <c r="AL18" s="582">
        <f t="shared" si="10"/>
        <v>1</v>
      </c>
      <c r="AM18" s="274"/>
      <c r="AN18" s="583">
        <v>11</v>
      </c>
      <c r="AO18" s="584" t="e">
        <f t="shared" si="11"/>
        <v>#N/A</v>
      </c>
      <c r="AP18" s="585" t="e">
        <f t="shared" si="12"/>
        <v>#N/A</v>
      </c>
      <c r="AQ18" s="586" t="e">
        <f t="shared" si="13"/>
        <v>#N/A</v>
      </c>
      <c r="AR18" s="587" t="e">
        <f t="shared" si="14"/>
        <v>#N/A</v>
      </c>
      <c r="AS18" s="588" t="e">
        <f>SUM(AP$8:AP18)/SUM($AP$8:$AP$46)</f>
        <v>#N/A</v>
      </c>
      <c r="AT18" s="589" t="e">
        <f t="shared" si="15"/>
        <v>#N/A</v>
      </c>
      <c r="AU18" s="590" t="e">
        <f t="shared" si="16"/>
        <v>#N/A</v>
      </c>
    </row>
    <row r="19" spans="2:47" ht="20.100000000000001" customHeight="1">
      <c r="B19" s="463" t="s">
        <v>29</v>
      </c>
      <c r="C19" s="516" t="s">
        <v>8</v>
      </c>
      <c r="D19" s="517">
        <f>計算シート１!F16</f>
        <v>0</v>
      </c>
      <c r="E19" s="518">
        <f>D19*関係係数シート!$E15</f>
        <v>0</v>
      </c>
      <c r="F19" s="519">
        <f>D19*関係係数シート!$F15</f>
        <v>0</v>
      </c>
      <c r="G19" s="518">
        <v>0</v>
      </c>
      <c r="H19" s="518">
        <f>G19*関係係数シート!D15</f>
        <v>0</v>
      </c>
      <c r="I19" s="520">
        <v>0</v>
      </c>
      <c r="J19" s="518">
        <f>I19*関係係数シート!$E15</f>
        <v>0</v>
      </c>
      <c r="K19" s="519">
        <f>I19*関係係数シート!$F15</f>
        <v>0</v>
      </c>
      <c r="L19" s="518">
        <f t="shared" si="0"/>
        <v>0</v>
      </c>
      <c r="M19" s="518">
        <f t="shared" si="1"/>
        <v>0</v>
      </c>
      <c r="N19" s="467">
        <f t="shared" si="2"/>
        <v>0</v>
      </c>
      <c r="O19" s="72"/>
      <c r="P19" s="521"/>
      <c r="Q19" s="522"/>
      <c r="R19" s="523">
        <f>$Q$47*関係係数シート!G15</f>
        <v>0</v>
      </c>
      <c r="S19" s="523">
        <f>R19*関係係数シート!D15</f>
        <v>0</v>
      </c>
      <c r="T19" s="523">
        <v>0</v>
      </c>
      <c r="U19" s="523">
        <f>T19*関係係数シート!E15</f>
        <v>0</v>
      </c>
      <c r="V19" s="524">
        <f>T19*関係係数シート!F15</f>
        <v>0</v>
      </c>
      <c r="W19" s="4"/>
      <c r="X19" s="525">
        <f>ROUND(D19*関係係数シート!$H15,0)</f>
        <v>0</v>
      </c>
      <c r="Y19" s="526">
        <f>ROUND(I19*関係係数シート!$H15,0)</f>
        <v>0</v>
      </c>
      <c r="Z19" s="526">
        <f t="shared" si="6"/>
        <v>0</v>
      </c>
      <c r="AA19" s="527">
        <f>ROUND(T19*関係係数シート!H15,0)</f>
        <v>0</v>
      </c>
      <c r="AB19" s="518">
        <f>ROUND(D19*関係係数シート!$I15,0)</f>
        <v>0</v>
      </c>
      <c r="AC19" s="519">
        <f>ROUND(I19*関係係数シート!$I15,0)</f>
        <v>0</v>
      </c>
      <c r="AD19" s="519">
        <f t="shared" si="7"/>
        <v>0</v>
      </c>
      <c r="AE19" s="467">
        <f>ROUND(T19*関係係数シート!I15,0)</f>
        <v>0</v>
      </c>
      <c r="AG19" s="528">
        <f t="shared" si="3"/>
        <v>0</v>
      </c>
      <c r="AH19" s="529">
        <f t="shared" si="4"/>
        <v>0</v>
      </c>
      <c r="AI19" s="530">
        <f t="shared" si="5"/>
        <v>0</v>
      </c>
      <c r="AJ19" s="528">
        <f t="shared" si="8"/>
        <v>0</v>
      </c>
      <c r="AK19" s="531">
        <f t="shared" si="9"/>
        <v>0</v>
      </c>
      <c r="AL19" s="532">
        <f t="shared" si="10"/>
        <v>1</v>
      </c>
      <c r="AM19" s="274"/>
      <c r="AN19" s="533">
        <v>12</v>
      </c>
      <c r="AO19" s="534" t="e">
        <f t="shared" si="11"/>
        <v>#N/A</v>
      </c>
      <c r="AP19" s="535" t="e">
        <f t="shared" si="12"/>
        <v>#N/A</v>
      </c>
      <c r="AQ19" s="536" t="e">
        <f t="shared" si="13"/>
        <v>#N/A</v>
      </c>
      <c r="AR19" s="537" t="e">
        <f t="shared" si="14"/>
        <v>#N/A</v>
      </c>
      <c r="AS19" s="538" t="e">
        <f>SUM(AP$8:AP19)/SUM($AP$8:$AP$46)</f>
        <v>#N/A</v>
      </c>
      <c r="AT19" s="539" t="e">
        <f t="shared" si="15"/>
        <v>#N/A</v>
      </c>
      <c r="AU19" s="540" t="e">
        <f t="shared" si="16"/>
        <v>#N/A</v>
      </c>
    </row>
    <row r="20" spans="2:47" ht="20.100000000000001" customHeight="1">
      <c r="B20" s="463" t="s">
        <v>30</v>
      </c>
      <c r="C20" s="516" t="s">
        <v>341</v>
      </c>
      <c r="D20" s="517">
        <f>計算シート１!F17</f>
        <v>0</v>
      </c>
      <c r="E20" s="518">
        <f>D20*関係係数シート!$E16</f>
        <v>0</v>
      </c>
      <c r="F20" s="519">
        <f>D20*関係係数シート!$F16</f>
        <v>0</v>
      </c>
      <c r="G20" s="518">
        <v>0</v>
      </c>
      <c r="H20" s="518">
        <f>G20*関係係数シート!D16</f>
        <v>0</v>
      </c>
      <c r="I20" s="520">
        <v>0</v>
      </c>
      <c r="J20" s="518">
        <f>I20*関係係数シート!$E16</f>
        <v>0</v>
      </c>
      <c r="K20" s="519">
        <f>I20*関係係数シート!$F16</f>
        <v>0</v>
      </c>
      <c r="L20" s="518">
        <f t="shared" si="0"/>
        <v>0</v>
      </c>
      <c r="M20" s="518">
        <f t="shared" si="1"/>
        <v>0</v>
      </c>
      <c r="N20" s="467">
        <f t="shared" si="2"/>
        <v>0</v>
      </c>
      <c r="O20" s="72"/>
      <c r="P20" s="521"/>
      <c r="Q20" s="522"/>
      <c r="R20" s="523">
        <f>$Q$47*関係係数シート!G16</f>
        <v>0</v>
      </c>
      <c r="S20" s="523">
        <f>R20*関係係数シート!D16</f>
        <v>0</v>
      </c>
      <c r="T20" s="523">
        <v>0</v>
      </c>
      <c r="U20" s="523">
        <f>T20*関係係数シート!E16</f>
        <v>0</v>
      </c>
      <c r="V20" s="524">
        <f>T20*関係係数シート!F16</f>
        <v>0</v>
      </c>
      <c r="W20" s="4"/>
      <c r="X20" s="525">
        <f>ROUND(D20*関係係数シート!$H16,0)</f>
        <v>0</v>
      </c>
      <c r="Y20" s="526">
        <f>ROUND(I20*関係係数シート!$H16,0)</f>
        <v>0</v>
      </c>
      <c r="Z20" s="526">
        <f t="shared" si="6"/>
        <v>0</v>
      </c>
      <c r="AA20" s="527">
        <f>ROUND(T20*関係係数シート!H16,0)</f>
        <v>0</v>
      </c>
      <c r="AB20" s="518">
        <f>ROUND(D20*関係係数シート!$I16,0)</f>
        <v>0</v>
      </c>
      <c r="AC20" s="519">
        <f>ROUND(I20*関係係数シート!$I16,0)</f>
        <v>0</v>
      </c>
      <c r="AD20" s="519">
        <f t="shared" si="7"/>
        <v>0</v>
      </c>
      <c r="AE20" s="467">
        <f>ROUND(T20*関係係数シート!I16,0)</f>
        <v>0</v>
      </c>
      <c r="AG20" s="528">
        <f t="shared" si="3"/>
        <v>0</v>
      </c>
      <c r="AH20" s="529">
        <f t="shared" si="4"/>
        <v>0</v>
      </c>
      <c r="AI20" s="530">
        <f t="shared" si="5"/>
        <v>0</v>
      </c>
      <c r="AJ20" s="528">
        <f t="shared" si="8"/>
        <v>0</v>
      </c>
      <c r="AK20" s="531">
        <f t="shared" si="9"/>
        <v>0</v>
      </c>
      <c r="AL20" s="532">
        <f t="shared" si="10"/>
        <v>1</v>
      </c>
      <c r="AM20" s="274"/>
      <c r="AN20" s="533">
        <v>13</v>
      </c>
      <c r="AO20" s="534" t="e">
        <f t="shared" si="11"/>
        <v>#N/A</v>
      </c>
      <c r="AP20" s="535" t="e">
        <f t="shared" si="12"/>
        <v>#N/A</v>
      </c>
      <c r="AQ20" s="536" t="e">
        <f t="shared" si="13"/>
        <v>#N/A</v>
      </c>
      <c r="AR20" s="537" t="e">
        <f t="shared" si="14"/>
        <v>#N/A</v>
      </c>
      <c r="AS20" s="538" t="e">
        <f>SUM(AP$8:AP20)/SUM($AP$8:$AP$46)</f>
        <v>#N/A</v>
      </c>
      <c r="AT20" s="539" t="e">
        <f t="shared" si="15"/>
        <v>#N/A</v>
      </c>
      <c r="AU20" s="540" t="e">
        <f t="shared" si="16"/>
        <v>#N/A</v>
      </c>
    </row>
    <row r="21" spans="2:47" ht="20.100000000000001" customHeight="1">
      <c r="B21" s="463" t="s">
        <v>31</v>
      </c>
      <c r="C21" s="591" t="s">
        <v>342</v>
      </c>
      <c r="D21" s="517">
        <f>計算シート１!F18</f>
        <v>0</v>
      </c>
      <c r="E21" s="518">
        <f>D21*関係係数シート!$E17</f>
        <v>0</v>
      </c>
      <c r="F21" s="519">
        <f>D21*関係係数シート!$F17</f>
        <v>0</v>
      </c>
      <c r="G21" s="518">
        <v>0</v>
      </c>
      <c r="H21" s="518">
        <f>G21*関係係数シート!D17</f>
        <v>0</v>
      </c>
      <c r="I21" s="520">
        <v>0</v>
      </c>
      <c r="J21" s="518">
        <f>I21*関係係数シート!$E17</f>
        <v>0</v>
      </c>
      <c r="K21" s="519">
        <f>I21*関係係数シート!$F17</f>
        <v>0</v>
      </c>
      <c r="L21" s="518">
        <f t="shared" si="0"/>
        <v>0</v>
      </c>
      <c r="M21" s="518">
        <f t="shared" si="1"/>
        <v>0</v>
      </c>
      <c r="N21" s="467">
        <f t="shared" si="2"/>
        <v>0</v>
      </c>
      <c r="O21" s="72"/>
      <c r="P21" s="521"/>
      <c r="Q21" s="522"/>
      <c r="R21" s="523">
        <f>$Q$47*関係係数シート!G17</f>
        <v>0</v>
      </c>
      <c r="S21" s="523">
        <f>R21*関係係数シート!D17</f>
        <v>0</v>
      </c>
      <c r="T21" s="523">
        <v>0</v>
      </c>
      <c r="U21" s="523">
        <f>T21*関係係数シート!E17</f>
        <v>0</v>
      </c>
      <c r="V21" s="524">
        <f>T21*関係係数シート!F17</f>
        <v>0</v>
      </c>
      <c r="W21" s="4"/>
      <c r="X21" s="525">
        <f>ROUND(D21*関係係数シート!$H17,0)</f>
        <v>0</v>
      </c>
      <c r="Y21" s="526">
        <f>ROUND(I21*関係係数シート!$H17,0)</f>
        <v>0</v>
      </c>
      <c r="Z21" s="526">
        <f t="shared" si="6"/>
        <v>0</v>
      </c>
      <c r="AA21" s="527">
        <f>ROUND(T21*関係係数シート!H17,0)</f>
        <v>0</v>
      </c>
      <c r="AB21" s="518">
        <f>ROUND(D21*関係係数シート!$I17,0)</f>
        <v>0</v>
      </c>
      <c r="AC21" s="519">
        <f>ROUND(I21*関係係数シート!$I17,0)</f>
        <v>0</v>
      </c>
      <c r="AD21" s="519">
        <f t="shared" si="7"/>
        <v>0</v>
      </c>
      <c r="AE21" s="467">
        <f>ROUND(T21*関係係数シート!I17,0)</f>
        <v>0</v>
      </c>
      <c r="AG21" s="528">
        <f t="shared" si="3"/>
        <v>0</v>
      </c>
      <c r="AH21" s="529">
        <f t="shared" si="4"/>
        <v>0</v>
      </c>
      <c r="AI21" s="530">
        <f t="shared" si="5"/>
        <v>0</v>
      </c>
      <c r="AJ21" s="528">
        <f t="shared" si="8"/>
        <v>0</v>
      </c>
      <c r="AK21" s="531">
        <f t="shared" si="9"/>
        <v>0</v>
      </c>
      <c r="AL21" s="532">
        <f t="shared" si="10"/>
        <v>1</v>
      </c>
      <c r="AM21" s="274"/>
      <c r="AN21" s="533">
        <v>14</v>
      </c>
      <c r="AO21" s="534" t="e">
        <f t="shared" si="11"/>
        <v>#N/A</v>
      </c>
      <c r="AP21" s="535" t="e">
        <f t="shared" si="12"/>
        <v>#N/A</v>
      </c>
      <c r="AQ21" s="536" t="e">
        <f t="shared" si="13"/>
        <v>#N/A</v>
      </c>
      <c r="AR21" s="537" t="e">
        <f t="shared" si="14"/>
        <v>#N/A</v>
      </c>
      <c r="AS21" s="538" t="e">
        <f>SUM(AP$8:AP21)/SUM($AP$8:$AP$46)</f>
        <v>#N/A</v>
      </c>
      <c r="AT21" s="539" t="e">
        <f t="shared" si="15"/>
        <v>#N/A</v>
      </c>
      <c r="AU21" s="540" t="e">
        <f t="shared" si="16"/>
        <v>#N/A</v>
      </c>
    </row>
    <row r="22" spans="2:47" ht="20.100000000000001" customHeight="1">
      <c r="B22" s="468" t="s">
        <v>32</v>
      </c>
      <c r="C22" s="592" t="s">
        <v>343</v>
      </c>
      <c r="D22" s="542">
        <f>計算シート１!F19</f>
        <v>0</v>
      </c>
      <c r="E22" s="543">
        <f>D22*関係係数シート!$E18</f>
        <v>0</v>
      </c>
      <c r="F22" s="544">
        <f>D22*関係係数シート!$F18</f>
        <v>0</v>
      </c>
      <c r="G22" s="543">
        <v>0</v>
      </c>
      <c r="H22" s="543">
        <f>G22*関係係数シート!D18</f>
        <v>0</v>
      </c>
      <c r="I22" s="545">
        <v>0</v>
      </c>
      <c r="J22" s="543">
        <f>I22*関係係数シート!$E18</f>
        <v>0</v>
      </c>
      <c r="K22" s="544">
        <f>I22*関係係数シート!$F18</f>
        <v>0</v>
      </c>
      <c r="L22" s="543">
        <f t="shared" si="0"/>
        <v>0</v>
      </c>
      <c r="M22" s="543">
        <f t="shared" si="1"/>
        <v>0</v>
      </c>
      <c r="N22" s="472">
        <f t="shared" si="2"/>
        <v>0</v>
      </c>
      <c r="O22" s="72"/>
      <c r="P22" s="546"/>
      <c r="Q22" s="547"/>
      <c r="R22" s="548">
        <f>$Q$47*関係係数シート!G18</f>
        <v>0</v>
      </c>
      <c r="S22" s="548">
        <f>R22*関係係数シート!D18</f>
        <v>0</v>
      </c>
      <c r="T22" s="548">
        <v>0</v>
      </c>
      <c r="U22" s="548">
        <f>T22*関係係数シート!E18</f>
        <v>0</v>
      </c>
      <c r="V22" s="549">
        <f>T22*関係係数シート!F18</f>
        <v>0</v>
      </c>
      <c r="W22" s="4"/>
      <c r="X22" s="550">
        <f>ROUND(D22*関係係数シート!$H18,0)</f>
        <v>0</v>
      </c>
      <c r="Y22" s="551">
        <f>ROUND(I22*関係係数シート!$H18,0)</f>
        <v>0</v>
      </c>
      <c r="Z22" s="551">
        <f t="shared" si="6"/>
        <v>0</v>
      </c>
      <c r="AA22" s="552">
        <f>ROUND(T22*関係係数シート!H18,0)</f>
        <v>0</v>
      </c>
      <c r="AB22" s="543">
        <f>ROUND(D22*関係係数シート!$I18,0)</f>
        <v>0</v>
      </c>
      <c r="AC22" s="544">
        <f>ROUND(I22*関係係数シート!$I18,0)</f>
        <v>0</v>
      </c>
      <c r="AD22" s="544">
        <f t="shared" si="7"/>
        <v>0</v>
      </c>
      <c r="AE22" s="472">
        <f>ROUND(T22*関係係数シート!I18,0)</f>
        <v>0</v>
      </c>
      <c r="AG22" s="553">
        <f t="shared" si="3"/>
        <v>0</v>
      </c>
      <c r="AH22" s="554">
        <f t="shared" si="4"/>
        <v>0</v>
      </c>
      <c r="AI22" s="555">
        <f t="shared" si="5"/>
        <v>0</v>
      </c>
      <c r="AJ22" s="553">
        <f t="shared" si="8"/>
        <v>0</v>
      </c>
      <c r="AK22" s="556">
        <f t="shared" si="9"/>
        <v>0</v>
      </c>
      <c r="AL22" s="557">
        <f t="shared" si="10"/>
        <v>1</v>
      </c>
      <c r="AM22" s="274"/>
      <c r="AN22" s="558">
        <v>15</v>
      </c>
      <c r="AO22" s="559" t="e">
        <f t="shared" si="11"/>
        <v>#N/A</v>
      </c>
      <c r="AP22" s="560" t="e">
        <f t="shared" si="12"/>
        <v>#N/A</v>
      </c>
      <c r="AQ22" s="561" t="e">
        <f t="shared" si="13"/>
        <v>#N/A</v>
      </c>
      <c r="AR22" s="562" t="e">
        <f t="shared" si="14"/>
        <v>#N/A</v>
      </c>
      <c r="AS22" s="563" t="e">
        <f>SUM(AP$8:AP22)/SUM($AP$8:$AP$46)</f>
        <v>#N/A</v>
      </c>
      <c r="AT22" s="564" t="e">
        <f t="shared" si="15"/>
        <v>#N/A</v>
      </c>
      <c r="AU22" s="565" t="e">
        <f t="shared" si="16"/>
        <v>#N/A</v>
      </c>
    </row>
    <row r="23" spans="2:47" ht="20.100000000000001" customHeight="1">
      <c r="B23" s="473" t="s">
        <v>33</v>
      </c>
      <c r="C23" s="566" t="s">
        <v>88</v>
      </c>
      <c r="D23" s="567">
        <f>計算シート１!F20</f>
        <v>0</v>
      </c>
      <c r="E23" s="568">
        <f>D23*関係係数シート!$E19</f>
        <v>0</v>
      </c>
      <c r="F23" s="569">
        <f>D23*関係係数シート!$F19</f>
        <v>0</v>
      </c>
      <c r="G23" s="568">
        <v>0</v>
      </c>
      <c r="H23" s="568">
        <f>G23*関係係数シート!D19</f>
        <v>0</v>
      </c>
      <c r="I23" s="570">
        <v>0</v>
      </c>
      <c r="J23" s="568">
        <f>I23*関係係数シート!$E19</f>
        <v>0</v>
      </c>
      <c r="K23" s="569">
        <f>I23*関係係数シート!$F19</f>
        <v>0</v>
      </c>
      <c r="L23" s="568">
        <f t="shared" si="0"/>
        <v>0</v>
      </c>
      <c r="M23" s="568">
        <f t="shared" si="1"/>
        <v>0</v>
      </c>
      <c r="N23" s="477">
        <f t="shared" si="2"/>
        <v>0</v>
      </c>
      <c r="O23" s="72"/>
      <c r="P23" s="571"/>
      <c r="Q23" s="572"/>
      <c r="R23" s="573">
        <f>$Q$47*関係係数シート!G19</f>
        <v>0</v>
      </c>
      <c r="S23" s="573">
        <f>R23*関係係数シート!D19</f>
        <v>0</v>
      </c>
      <c r="T23" s="573">
        <v>0</v>
      </c>
      <c r="U23" s="573">
        <f>T23*関係係数シート!E19</f>
        <v>0</v>
      </c>
      <c r="V23" s="574">
        <f>T23*関係係数シート!F19</f>
        <v>0</v>
      </c>
      <c r="W23" s="4"/>
      <c r="X23" s="575">
        <f>ROUND(D23*関係係数シート!$H19,0)</f>
        <v>0</v>
      </c>
      <c r="Y23" s="576">
        <f>ROUND(I23*関係係数シート!$H19,0)</f>
        <v>0</v>
      </c>
      <c r="Z23" s="576">
        <f t="shared" si="6"/>
        <v>0</v>
      </c>
      <c r="AA23" s="577">
        <f>ROUND(T23*関係係数シート!H19,0)</f>
        <v>0</v>
      </c>
      <c r="AB23" s="568">
        <f>ROUND(D23*関係係数シート!$I19,0)</f>
        <v>0</v>
      </c>
      <c r="AC23" s="569">
        <f>ROUND(I23*関係係数シート!$I19,0)</f>
        <v>0</v>
      </c>
      <c r="AD23" s="569">
        <f t="shared" si="7"/>
        <v>0</v>
      </c>
      <c r="AE23" s="477">
        <f>ROUND(T23*関係係数シート!I19,0)</f>
        <v>0</v>
      </c>
      <c r="AG23" s="578">
        <f t="shared" si="3"/>
        <v>0</v>
      </c>
      <c r="AH23" s="579">
        <f t="shared" si="4"/>
        <v>0</v>
      </c>
      <c r="AI23" s="580">
        <f t="shared" si="5"/>
        <v>0</v>
      </c>
      <c r="AJ23" s="578">
        <f t="shared" si="8"/>
        <v>0</v>
      </c>
      <c r="AK23" s="581">
        <f t="shared" si="9"/>
        <v>0</v>
      </c>
      <c r="AL23" s="582">
        <f t="shared" si="10"/>
        <v>1</v>
      </c>
      <c r="AM23" s="274"/>
      <c r="AN23" s="583">
        <v>16</v>
      </c>
      <c r="AO23" s="584" t="e">
        <f t="shared" si="11"/>
        <v>#N/A</v>
      </c>
      <c r="AP23" s="585" t="e">
        <f t="shared" si="12"/>
        <v>#N/A</v>
      </c>
      <c r="AQ23" s="586" t="e">
        <f t="shared" si="13"/>
        <v>#N/A</v>
      </c>
      <c r="AR23" s="587" t="e">
        <f t="shared" si="14"/>
        <v>#N/A</v>
      </c>
      <c r="AS23" s="588" t="e">
        <f>SUM(AP$8:AP23)/SUM($AP$8:$AP$46)</f>
        <v>#N/A</v>
      </c>
      <c r="AT23" s="589" t="e">
        <f t="shared" si="15"/>
        <v>#N/A</v>
      </c>
      <c r="AU23" s="590" t="e">
        <f t="shared" si="16"/>
        <v>#N/A</v>
      </c>
    </row>
    <row r="24" spans="2:47" ht="20.100000000000001" customHeight="1">
      <c r="B24" s="463" t="s">
        <v>34</v>
      </c>
      <c r="C24" s="516" t="s">
        <v>344</v>
      </c>
      <c r="D24" s="517">
        <f>計算シート１!F21</f>
        <v>0</v>
      </c>
      <c r="E24" s="518">
        <f>D24*関係係数シート!$E20</f>
        <v>0</v>
      </c>
      <c r="F24" s="519">
        <f>D24*関係係数シート!$F20</f>
        <v>0</v>
      </c>
      <c r="G24" s="518">
        <v>0</v>
      </c>
      <c r="H24" s="518">
        <f>G24*関係係数シート!D20</f>
        <v>0</v>
      </c>
      <c r="I24" s="520">
        <v>0</v>
      </c>
      <c r="J24" s="518">
        <f>I24*関係係数シート!$E20</f>
        <v>0</v>
      </c>
      <c r="K24" s="519">
        <f>I24*関係係数シート!$F20</f>
        <v>0</v>
      </c>
      <c r="L24" s="518">
        <f t="shared" si="0"/>
        <v>0</v>
      </c>
      <c r="M24" s="518">
        <f t="shared" si="1"/>
        <v>0</v>
      </c>
      <c r="N24" s="467">
        <f t="shared" si="2"/>
        <v>0</v>
      </c>
      <c r="O24" s="72"/>
      <c r="P24" s="521"/>
      <c r="Q24" s="522"/>
      <c r="R24" s="523">
        <f>$Q$47*関係係数シート!G20</f>
        <v>0</v>
      </c>
      <c r="S24" s="523">
        <f>R24*関係係数シート!D20</f>
        <v>0</v>
      </c>
      <c r="T24" s="523">
        <v>0</v>
      </c>
      <c r="U24" s="523">
        <f>T24*関係係数シート!E20</f>
        <v>0</v>
      </c>
      <c r="V24" s="524">
        <f>T24*関係係数シート!F20</f>
        <v>0</v>
      </c>
      <c r="W24" s="4"/>
      <c r="X24" s="525">
        <f>ROUND(D24*関係係数シート!$H20,0)</f>
        <v>0</v>
      </c>
      <c r="Y24" s="526">
        <f>ROUND(I24*関係係数シート!$H20,0)</f>
        <v>0</v>
      </c>
      <c r="Z24" s="526">
        <f t="shared" si="6"/>
        <v>0</v>
      </c>
      <c r="AA24" s="527">
        <f>ROUND(T24*関係係数シート!H20,0)</f>
        <v>0</v>
      </c>
      <c r="AB24" s="518">
        <f>ROUND(D24*関係係数シート!$I20,0)</f>
        <v>0</v>
      </c>
      <c r="AC24" s="519">
        <f>ROUND(I24*関係係数シート!$I20,0)</f>
        <v>0</v>
      </c>
      <c r="AD24" s="519">
        <f t="shared" si="7"/>
        <v>0</v>
      </c>
      <c r="AE24" s="467">
        <f>ROUND(T24*関係係数シート!I20,0)</f>
        <v>0</v>
      </c>
      <c r="AG24" s="528">
        <f t="shared" si="3"/>
        <v>0</v>
      </c>
      <c r="AH24" s="529">
        <f t="shared" si="4"/>
        <v>0</v>
      </c>
      <c r="AI24" s="530">
        <f t="shared" si="5"/>
        <v>0</v>
      </c>
      <c r="AJ24" s="528">
        <f t="shared" si="8"/>
        <v>0</v>
      </c>
      <c r="AK24" s="531">
        <f t="shared" si="9"/>
        <v>0</v>
      </c>
      <c r="AL24" s="532">
        <f t="shared" si="10"/>
        <v>1</v>
      </c>
      <c r="AM24" s="274"/>
      <c r="AN24" s="533">
        <v>17</v>
      </c>
      <c r="AO24" s="534" t="e">
        <f t="shared" si="11"/>
        <v>#N/A</v>
      </c>
      <c r="AP24" s="535" t="e">
        <f t="shared" si="12"/>
        <v>#N/A</v>
      </c>
      <c r="AQ24" s="536" t="e">
        <f t="shared" si="13"/>
        <v>#N/A</v>
      </c>
      <c r="AR24" s="537" t="e">
        <f t="shared" si="14"/>
        <v>#N/A</v>
      </c>
      <c r="AS24" s="538" t="e">
        <f>SUM(AP$8:AP24)/SUM($AP$8:$AP$46)</f>
        <v>#N/A</v>
      </c>
      <c r="AT24" s="539" t="e">
        <f t="shared" si="15"/>
        <v>#N/A</v>
      </c>
      <c r="AU24" s="540" t="e">
        <f t="shared" si="16"/>
        <v>#N/A</v>
      </c>
    </row>
    <row r="25" spans="2:47" ht="20.100000000000001" customHeight="1">
      <c r="B25" s="463" t="s">
        <v>35</v>
      </c>
      <c r="C25" s="516" t="s">
        <v>345</v>
      </c>
      <c r="D25" s="517">
        <f>計算シート１!F22</f>
        <v>0</v>
      </c>
      <c r="E25" s="518">
        <f>D25*関係係数シート!$E21</f>
        <v>0</v>
      </c>
      <c r="F25" s="519">
        <f>D25*関係係数シート!$F21</f>
        <v>0</v>
      </c>
      <c r="G25" s="518">
        <v>0</v>
      </c>
      <c r="H25" s="518">
        <f>G25*関係係数シート!D21</f>
        <v>0</v>
      </c>
      <c r="I25" s="520">
        <v>0</v>
      </c>
      <c r="J25" s="518">
        <f>I25*関係係数シート!$E21</f>
        <v>0</v>
      </c>
      <c r="K25" s="519">
        <f>I25*関係係数シート!$F21</f>
        <v>0</v>
      </c>
      <c r="L25" s="518">
        <f t="shared" si="0"/>
        <v>0</v>
      </c>
      <c r="M25" s="518">
        <f t="shared" si="1"/>
        <v>0</v>
      </c>
      <c r="N25" s="467">
        <f t="shared" si="2"/>
        <v>0</v>
      </c>
      <c r="O25" s="72"/>
      <c r="P25" s="521"/>
      <c r="Q25" s="522"/>
      <c r="R25" s="523">
        <f>$Q$47*関係係数シート!G21</f>
        <v>0</v>
      </c>
      <c r="S25" s="523">
        <f>R25*関係係数シート!D21</f>
        <v>0</v>
      </c>
      <c r="T25" s="523">
        <v>0</v>
      </c>
      <c r="U25" s="523">
        <f>T25*関係係数シート!E21</f>
        <v>0</v>
      </c>
      <c r="V25" s="524">
        <f>T25*関係係数シート!F21</f>
        <v>0</v>
      </c>
      <c r="W25" s="4"/>
      <c r="X25" s="525">
        <f>ROUND(D25*関係係数シート!$H21,0)</f>
        <v>0</v>
      </c>
      <c r="Y25" s="526">
        <f>ROUND(I25*関係係数シート!$H21,0)</f>
        <v>0</v>
      </c>
      <c r="Z25" s="526">
        <f t="shared" si="6"/>
        <v>0</v>
      </c>
      <c r="AA25" s="527">
        <f>ROUND(T25*関係係数シート!H21,0)</f>
        <v>0</v>
      </c>
      <c r="AB25" s="518">
        <f>ROUND(D25*関係係数シート!$I21,0)</f>
        <v>0</v>
      </c>
      <c r="AC25" s="519">
        <f>ROUND(I25*関係係数シート!$I21,0)</f>
        <v>0</v>
      </c>
      <c r="AD25" s="519">
        <f t="shared" si="7"/>
        <v>0</v>
      </c>
      <c r="AE25" s="467">
        <f>ROUND(T25*関係係数シート!I21,0)</f>
        <v>0</v>
      </c>
      <c r="AG25" s="528">
        <f t="shared" si="3"/>
        <v>0</v>
      </c>
      <c r="AH25" s="529">
        <f t="shared" si="4"/>
        <v>0</v>
      </c>
      <c r="AI25" s="530">
        <f t="shared" si="5"/>
        <v>0</v>
      </c>
      <c r="AJ25" s="528">
        <f t="shared" si="8"/>
        <v>0</v>
      </c>
      <c r="AK25" s="531">
        <f t="shared" si="9"/>
        <v>0</v>
      </c>
      <c r="AL25" s="532">
        <f t="shared" si="10"/>
        <v>1</v>
      </c>
      <c r="AM25" s="274"/>
      <c r="AN25" s="533">
        <v>18</v>
      </c>
      <c r="AO25" s="534" t="e">
        <f t="shared" si="11"/>
        <v>#N/A</v>
      </c>
      <c r="AP25" s="535" t="e">
        <f t="shared" si="12"/>
        <v>#N/A</v>
      </c>
      <c r="AQ25" s="536" t="e">
        <f t="shared" si="13"/>
        <v>#N/A</v>
      </c>
      <c r="AR25" s="537" t="e">
        <f t="shared" si="14"/>
        <v>#N/A</v>
      </c>
      <c r="AS25" s="538" t="e">
        <f>SUM(AP$8:AP25)/SUM($AP$8:$AP$46)</f>
        <v>#N/A</v>
      </c>
      <c r="AT25" s="539" t="e">
        <f t="shared" si="15"/>
        <v>#N/A</v>
      </c>
      <c r="AU25" s="540" t="e">
        <f t="shared" si="16"/>
        <v>#N/A</v>
      </c>
    </row>
    <row r="26" spans="2:47" ht="20.100000000000001" customHeight="1">
      <c r="B26" s="463" t="s">
        <v>36</v>
      </c>
      <c r="C26" s="516" t="s">
        <v>53</v>
      </c>
      <c r="D26" s="517">
        <f>計算シート１!F23</f>
        <v>0</v>
      </c>
      <c r="E26" s="518">
        <f>D26*関係係数シート!$E22</f>
        <v>0</v>
      </c>
      <c r="F26" s="519">
        <f>D26*関係係数シート!$F22</f>
        <v>0</v>
      </c>
      <c r="G26" s="518">
        <v>0</v>
      </c>
      <c r="H26" s="518">
        <f>G26*関係係数シート!D22</f>
        <v>0</v>
      </c>
      <c r="I26" s="520">
        <v>0</v>
      </c>
      <c r="J26" s="518">
        <f>I26*関係係数シート!$E22</f>
        <v>0</v>
      </c>
      <c r="K26" s="519">
        <f>I26*関係係数シート!$F22</f>
        <v>0</v>
      </c>
      <c r="L26" s="518">
        <f t="shared" si="0"/>
        <v>0</v>
      </c>
      <c r="M26" s="518">
        <f t="shared" si="1"/>
        <v>0</v>
      </c>
      <c r="N26" s="467">
        <f t="shared" si="2"/>
        <v>0</v>
      </c>
      <c r="O26" s="72"/>
      <c r="P26" s="521"/>
      <c r="Q26" s="522"/>
      <c r="R26" s="523">
        <f>$Q$47*関係係数シート!G22</f>
        <v>0</v>
      </c>
      <c r="S26" s="523">
        <f>R26*関係係数シート!D22</f>
        <v>0</v>
      </c>
      <c r="T26" s="523">
        <v>0</v>
      </c>
      <c r="U26" s="523">
        <f>T26*関係係数シート!E22</f>
        <v>0</v>
      </c>
      <c r="V26" s="524">
        <f>T26*関係係数シート!F22</f>
        <v>0</v>
      </c>
      <c r="W26" s="4"/>
      <c r="X26" s="525">
        <f>ROUND(D26*関係係数シート!$H22,0)</f>
        <v>0</v>
      </c>
      <c r="Y26" s="526">
        <f>ROUND(I26*関係係数シート!$H22,0)</f>
        <v>0</v>
      </c>
      <c r="Z26" s="526">
        <f t="shared" si="6"/>
        <v>0</v>
      </c>
      <c r="AA26" s="527">
        <f>ROUND(T26*関係係数シート!H22,0)</f>
        <v>0</v>
      </c>
      <c r="AB26" s="518">
        <f>ROUND(D26*関係係数シート!$I22,0)</f>
        <v>0</v>
      </c>
      <c r="AC26" s="519">
        <f>ROUND(I26*関係係数シート!$I22,0)</f>
        <v>0</v>
      </c>
      <c r="AD26" s="519">
        <f t="shared" si="7"/>
        <v>0</v>
      </c>
      <c r="AE26" s="467">
        <f>ROUND(T26*関係係数シート!I22,0)</f>
        <v>0</v>
      </c>
      <c r="AG26" s="528">
        <f t="shared" si="3"/>
        <v>0</v>
      </c>
      <c r="AH26" s="529">
        <f t="shared" si="4"/>
        <v>0</v>
      </c>
      <c r="AI26" s="530">
        <f t="shared" si="5"/>
        <v>0</v>
      </c>
      <c r="AJ26" s="528">
        <f t="shared" si="8"/>
        <v>0</v>
      </c>
      <c r="AK26" s="531">
        <f t="shared" si="9"/>
        <v>0</v>
      </c>
      <c r="AL26" s="532">
        <f t="shared" si="10"/>
        <v>1</v>
      </c>
      <c r="AM26" s="274"/>
      <c r="AN26" s="533">
        <v>19</v>
      </c>
      <c r="AO26" s="534" t="e">
        <f t="shared" si="11"/>
        <v>#N/A</v>
      </c>
      <c r="AP26" s="535" t="e">
        <f t="shared" si="12"/>
        <v>#N/A</v>
      </c>
      <c r="AQ26" s="536" t="e">
        <f t="shared" si="13"/>
        <v>#N/A</v>
      </c>
      <c r="AR26" s="537" t="e">
        <f t="shared" si="14"/>
        <v>#N/A</v>
      </c>
      <c r="AS26" s="538" t="e">
        <f>SUM(AP$8:AP26)/SUM($AP$8:$AP$46)</f>
        <v>#N/A</v>
      </c>
      <c r="AT26" s="539" t="e">
        <f t="shared" si="15"/>
        <v>#N/A</v>
      </c>
      <c r="AU26" s="540" t="e">
        <f t="shared" si="16"/>
        <v>#N/A</v>
      </c>
    </row>
    <row r="27" spans="2:47" ht="20.100000000000001" customHeight="1">
      <c r="B27" s="468" t="s">
        <v>94</v>
      </c>
      <c r="C27" s="541" t="s">
        <v>9</v>
      </c>
      <c r="D27" s="542">
        <f>計算シート１!F24</f>
        <v>0</v>
      </c>
      <c r="E27" s="543">
        <f>D27*関係係数シート!$E23</f>
        <v>0</v>
      </c>
      <c r="F27" s="544">
        <f>D27*関係係数シート!$F23</f>
        <v>0</v>
      </c>
      <c r="G27" s="543">
        <v>0</v>
      </c>
      <c r="H27" s="543">
        <f>G27*関係係数シート!D23</f>
        <v>0</v>
      </c>
      <c r="I27" s="545">
        <v>0</v>
      </c>
      <c r="J27" s="543">
        <f>I27*関係係数シート!$E23</f>
        <v>0</v>
      </c>
      <c r="K27" s="544">
        <f>I27*関係係数シート!$F23</f>
        <v>0</v>
      </c>
      <c r="L27" s="543">
        <f t="shared" si="0"/>
        <v>0</v>
      </c>
      <c r="M27" s="543">
        <f t="shared" si="1"/>
        <v>0</v>
      </c>
      <c r="N27" s="472">
        <f t="shared" si="2"/>
        <v>0</v>
      </c>
      <c r="O27" s="72"/>
      <c r="P27" s="546"/>
      <c r="Q27" s="547"/>
      <c r="R27" s="548">
        <f>$Q$47*関係係数シート!G23</f>
        <v>0</v>
      </c>
      <c r="S27" s="548">
        <f>R27*関係係数シート!D23</f>
        <v>0</v>
      </c>
      <c r="T27" s="548">
        <v>0</v>
      </c>
      <c r="U27" s="548">
        <f>T27*関係係数シート!E23</f>
        <v>0</v>
      </c>
      <c r="V27" s="549">
        <f>T27*関係係数シート!F23</f>
        <v>0</v>
      </c>
      <c r="W27" s="4"/>
      <c r="X27" s="550">
        <f>ROUND(D27*関係係数シート!$H23,0)</f>
        <v>0</v>
      </c>
      <c r="Y27" s="551">
        <f>ROUND(I27*関係係数シート!$H23,0)</f>
        <v>0</v>
      </c>
      <c r="Z27" s="551">
        <f t="shared" si="6"/>
        <v>0</v>
      </c>
      <c r="AA27" s="552">
        <f>ROUND(T27*関係係数シート!H23,0)</f>
        <v>0</v>
      </c>
      <c r="AB27" s="543">
        <f>ROUND(D27*関係係数シート!$I23,0)</f>
        <v>0</v>
      </c>
      <c r="AC27" s="544">
        <f>ROUND(I27*関係係数シート!$I23,0)</f>
        <v>0</v>
      </c>
      <c r="AD27" s="544">
        <f t="shared" si="7"/>
        <v>0</v>
      </c>
      <c r="AE27" s="472">
        <f>ROUND(T27*関係係数シート!I23,0)</f>
        <v>0</v>
      </c>
      <c r="AG27" s="553">
        <f t="shared" si="3"/>
        <v>0</v>
      </c>
      <c r="AH27" s="554">
        <f t="shared" si="4"/>
        <v>0</v>
      </c>
      <c r="AI27" s="555">
        <f t="shared" si="5"/>
        <v>0</v>
      </c>
      <c r="AJ27" s="553">
        <f t="shared" si="8"/>
        <v>0</v>
      </c>
      <c r="AK27" s="556">
        <f t="shared" si="9"/>
        <v>0</v>
      </c>
      <c r="AL27" s="557">
        <f t="shared" si="10"/>
        <v>1</v>
      </c>
      <c r="AM27" s="274"/>
      <c r="AN27" s="558">
        <v>20</v>
      </c>
      <c r="AO27" s="559" t="e">
        <f t="shared" si="11"/>
        <v>#N/A</v>
      </c>
      <c r="AP27" s="560" t="e">
        <f t="shared" si="12"/>
        <v>#N/A</v>
      </c>
      <c r="AQ27" s="561" t="e">
        <f t="shared" si="13"/>
        <v>#N/A</v>
      </c>
      <c r="AR27" s="562" t="e">
        <f t="shared" si="14"/>
        <v>#N/A</v>
      </c>
      <c r="AS27" s="563" t="e">
        <f>SUM(AP$8:AP27)/SUM($AP$8:$AP$46)</f>
        <v>#N/A</v>
      </c>
      <c r="AT27" s="564" t="e">
        <f t="shared" si="15"/>
        <v>#N/A</v>
      </c>
      <c r="AU27" s="565" t="e">
        <f t="shared" si="16"/>
        <v>#N/A</v>
      </c>
    </row>
    <row r="28" spans="2:47" ht="20.100000000000001" customHeight="1">
      <c r="B28" s="473" t="s">
        <v>104</v>
      </c>
      <c r="C28" s="566" t="s">
        <v>10</v>
      </c>
      <c r="D28" s="567">
        <f>計算シート１!F25</f>
        <v>0</v>
      </c>
      <c r="E28" s="568">
        <f>D28*関係係数シート!$E24</f>
        <v>0</v>
      </c>
      <c r="F28" s="569">
        <f>D28*関係係数シート!$F24</f>
        <v>0</v>
      </c>
      <c r="G28" s="568">
        <v>0</v>
      </c>
      <c r="H28" s="568">
        <f>G28*関係係数シート!D24</f>
        <v>0</v>
      </c>
      <c r="I28" s="570">
        <v>0</v>
      </c>
      <c r="J28" s="568">
        <f>I28*関係係数シート!$E24</f>
        <v>0</v>
      </c>
      <c r="K28" s="569">
        <f>I28*関係係数シート!$F24</f>
        <v>0</v>
      </c>
      <c r="L28" s="568">
        <f t="shared" si="0"/>
        <v>0</v>
      </c>
      <c r="M28" s="568">
        <f t="shared" si="1"/>
        <v>0</v>
      </c>
      <c r="N28" s="477">
        <f t="shared" si="2"/>
        <v>0</v>
      </c>
      <c r="O28" s="72"/>
      <c r="P28" s="571"/>
      <c r="Q28" s="572"/>
      <c r="R28" s="573">
        <f>$Q$47*関係係数シート!G24</f>
        <v>0</v>
      </c>
      <c r="S28" s="573">
        <f>R28*関係係数シート!D24</f>
        <v>0</v>
      </c>
      <c r="T28" s="573">
        <v>0</v>
      </c>
      <c r="U28" s="573">
        <f>T28*関係係数シート!E24</f>
        <v>0</v>
      </c>
      <c r="V28" s="574">
        <f>T28*関係係数シート!F24</f>
        <v>0</v>
      </c>
      <c r="W28" s="4"/>
      <c r="X28" s="575">
        <f>ROUND(D28*関係係数シート!$H24,0)</f>
        <v>0</v>
      </c>
      <c r="Y28" s="576">
        <f>ROUND(I28*関係係数シート!$H24,0)</f>
        <v>0</v>
      </c>
      <c r="Z28" s="576">
        <f t="shared" si="6"/>
        <v>0</v>
      </c>
      <c r="AA28" s="577">
        <f>ROUND(T28*関係係数シート!H24,0)</f>
        <v>0</v>
      </c>
      <c r="AB28" s="568">
        <f>ROUND(D28*関係係数シート!$I24,0)</f>
        <v>0</v>
      </c>
      <c r="AC28" s="569">
        <f>ROUND(I28*関係係数シート!$I24,0)</f>
        <v>0</v>
      </c>
      <c r="AD28" s="569">
        <f t="shared" si="7"/>
        <v>0</v>
      </c>
      <c r="AE28" s="477">
        <f>ROUND(T28*関係係数シート!I24,0)</f>
        <v>0</v>
      </c>
      <c r="AG28" s="578">
        <f t="shared" si="3"/>
        <v>0</v>
      </c>
      <c r="AH28" s="579">
        <f t="shared" si="4"/>
        <v>0</v>
      </c>
      <c r="AI28" s="580">
        <f t="shared" si="5"/>
        <v>0</v>
      </c>
      <c r="AJ28" s="578">
        <f t="shared" si="8"/>
        <v>0</v>
      </c>
      <c r="AK28" s="581">
        <f t="shared" si="9"/>
        <v>0</v>
      </c>
      <c r="AL28" s="582">
        <f t="shared" si="10"/>
        <v>1</v>
      </c>
      <c r="AM28" s="274"/>
      <c r="AN28" s="583">
        <v>21</v>
      </c>
      <c r="AO28" s="584" t="e">
        <f t="shared" si="11"/>
        <v>#N/A</v>
      </c>
      <c r="AP28" s="585" t="e">
        <f t="shared" si="12"/>
        <v>#N/A</v>
      </c>
      <c r="AQ28" s="586" t="e">
        <f t="shared" si="13"/>
        <v>#N/A</v>
      </c>
      <c r="AR28" s="587" t="e">
        <f t="shared" si="14"/>
        <v>#N/A</v>
      </c>
      <c r="AS28" s="588" t="e">
        <f>SUM(AP$8:AP28)/SUM($AP$8:$AP$46)</f>
        <v>#N/A</v>
      </c>
      <c r="AT28" s="589" t="e">
        <f t="shared" si="15"/>
        <v>#N/A</v>
      </c>
      <c r="AU28" s="590" t="e">
        <f t="shared" si="16"/>
        <v>#N/A</v>
      </c>
    </row>
    <row r="29" spans="2:47" ht="20.100000000000001" customHeight="1">
      <c r="B29" s="463" t="s">
        <v>105</v>
      </c>
      <c r="C29" s="516" t="s">
        <v>11</v>
      </c>
      <c r="D29" s="517">
        <f>計算シート１!F26</f>
        <v>0</v>
      </c>
      <c r="E29" s="518">
        <f>D29*関係係数シート!$E25</f>
        <v>0</v>
      </c>
      <c r="F29" s="519">
        <f>D29*関係係数シート!$F25</f>
        <v>0</v>
      </c>
      <c r="G29" s="518">
        <v>0</v>
      </c>
      <c r="H29" s="518">
        <f>G29*関係係数シート!D25</f>
        <v>0</v>
      </c>
      <c r="I29" s="520">
        <v>0</v>
      </c>
      <c r="J29" s="518">
        <f>I29*関係係数シート!$E25</f>
        <v>0</v>
      </c>
      <c r="K29" s="519">
        <f>I29*関係係数シート!$F25</f>
        <v>0</v>
      </c>
      <c r="L29" s="518">
        <f t="shared" si="0"/>
        <v>0</v>
      </c>
      <c r="M29" s="518">
        <f t="shared" si="1"/>
        <v>0</v>
      </c>
      <c r="N29" s="467">
        <f t="shared" si="2"/>
        <v>0</v>
      </c>
      <c r="O29" s="72"/>
      <c r="P29" s="521"/>
      <c r="Q29" s="522"/>
      <c r="R29" s="523">
        <f>$Q$47*関係係数シート!G25</f>
        <v>0</v>
      </c>
      <c r="S29" s="523">
        <f>R29*関係係数シート!D25</f>
        <v>0</v>
      </c>
      <c r="T29" s="523">
        <v>0</v>
      </c>
      <c r="U29" s="523">
        <f>T29*関係係数シート!E25</f>
        <v>0</v>
      </c>
      <c r="V29" s="524">
        <f>T29*関係係数シート!F25</f>
        <v>0</v>
      </c>
      <c r="W29" s="4"/>
      <c r="X29" s="525">
        <f>ROUND(D29*関係係数シート!$H25,0)</f>
        <v>0</v>
      </c>
      <c r="Y29" s="526">
        <f>ROUND(I29*関係係数シート!$H25,0)</f>
        <v>0</v>
      </c>
      <c r="Z29" s="526">
        <f t="shared" si="6"/>
        <v>0</v>
      </c>
      <c r="AA29" s="527">
        <f>ROUND(T29*関係係数シート!H25,0)</f>
        <v>0</v>
      </c>
      <c r="AB29" s="518">
        <f>ROUND(D29*関係係数シート!$I25,0)</f>
        <v>0</v>
      </c>
      <c r="AC29" s="519">
        <f>ROUND(I29*関係係数シート!$I25,0)</f>
        <v>0</v>
      </c>
      <c r="AD29" s="519">
        <f t="shared" si="7"/>
        <v>0</v>
      </c>
      <c r="AE29" s="467">
        <f>ROUND(T29*関係係数シート!I25,0)</f>
        <v>0</v>
      </c>
      <c r="AG29" s="528">
        <f t="shared" si="3"/>
        <v>0</v>
      </c>
      <c r="AH29" s="529">
        <f t="shared" si="4"/>
        <v>0</v>
      </c>
      <c r="AI29" s="530">
        <f t="shared" si="5"/>
        <v>0</v>
      </c>
      <c r="AJ29" s="528">
        <f t="shared" si="8"/>
        <v>0</v>
      </c>
      <c r="AK29" s="531">
        <f t="shared" si="9"/>
        <v>0</v>
      </c>
      <c r="AL29" s="532">
        <f t="shared" si="10"/>
        <v>1</v>
      </c>
      <c r="AM29" s="274"/>
      <c r="AN29" s="533">
        <v>22</v>
      </c>
      <c r="AO29" s="534" t="e">
        <f t="shared" si="11"/>
        <v>#N/A</v>
      </c>
      <c r="AP29" s="535" t="e">
        <f t="shared" si="12"/>
        <v>#N/A</v>
      </c>
      <c r="AQ29" s="536" t="e">
        <f t="shared" si="13"/>
        <v>#N/A</v>
      </c>
      <c r="AR29" s="537" t="e">
        <f t="shared" si="14"/>
        <v>#N/A</v>
      </c>
      <c r="AS29" s="538" t="e">
        <f>SUM(AP$8:AP29)/SUM($AP$8:$AP$46)</f>
        <v>#N/A</v>
      </c>
      <c r="AT29" s="539" t="e">
        <f t="shared" si="15"/>
        <v>#N/A</v>
      </c>
      <c r="AU29" s="540" t="e">
        <f t="shared" si="16"/>
        <v>#N/A</v>
      </c>
    </row>
    <row r="30" spans="2:47" ht="20.100000000000001" customHeight="1">
      <c r="B30" s="463" t="s">
        <v>106</v>
      </c>
      <c r="C30" s="516" t="s">
        <v>346</v>
      </c>
      <c r="D30" s="517">
        <f>計算シート１!F27</f>
        <v>0</v>
      </c>
      <c r="E30" s="518">
        <f>D30*関係係数シート!$E26</f>
        <v>0</v>
      </c>
      <c r="F30" s="519">
        <f>D30*関係係数シート!$F26</f>
        <v>0</v>
      </c>
      <c r="G30" s="518">
        <v>0</v>
      </c>
      <c r="H30" s="518">
        <f>G30*関係係数シート!D26</f>
        <v>0</v>
      </c>
      <c r="I30" s="520">
        <v>0</v>
      </c>
      <c r="J30" s="518">
        <f>I30*関係係数シート!$E26</f>
        <v>0</v>
      </c>
      <c r="K30" s="519">
        <f>I30*関係係数シート!$F26</f>
        <v>0</v>
      </c>
      <c r="L30" s="518">
        <f t="shared" si="0"/>
        <v>0</v>
      </c>
      <c r="M30" s="518">
        <f t="shared" si="1"/>
        <v>0</v>
      </c>
      <c r="N30" s="467">
        <f t="shared" si="2"/>
        <v>0</v>
      </c>
      <c r="O30" s="72"/>
      <c r="P30" s="521"/>
      <c r="Q30" s="522"/>
      <c r="R30" s="523">
        <f>$Q$47*関係係数シート!G26</f>
        <v>0</v>
      </c>
      <c r="S30" s="523">
        <f>R30*関係係数シート!D26</f>
        <v>0</v>
      </c>
      <c r="T30" s="523">
        <v>0</v>
      </c>
      <c r="U30" s="523">
        <f>T30*関係係数シート!E26</f>
        <v>0</v>
      </c>
      <c r="V30" s="524">
        <f>T30*関係係数シート!F26</f>
        <v>0</v>
      </c>
      <c r="W30" s="4"/>
      <c r="X30" s="525">
        <f>ROUND(D30*関係係数シート!$H26,0)</f>
        <v>0</v>
      </c>
      <c r="Y30" s="526">
        <f>ROUND(I30*関係係数シート!$H26,0)</f>
        <v>0</v>
      </c>
      <c r="Z30" s="526">
        <f t="shared" si="6"/>
        <v>0</v>
      </c>
      <c r="AA30" s="527">
        <f>ROUND(T30*関係係数シート!H26,0)</f>
        <v>0</v>
      </c>
      <c r="AB30" s="518">
        <f>ROUND(D30*関係係数シート!$I26,0)</f>
        <v>0</v>
      </c>
      <c r="AC30" s="519">
        <f>ROUND(I30*関係係数シート!$I26,0)</f>
        <v>0</v>
      </c>
      <c r="AD30" s="519">
        <f t="shared" si="7"/>
        <v>0</v>
      </c>
      <c r="AE30" s="467">
        <f>ROUND(T30*関係係数シート!I26,0)</f>
        <v>0</v>
      </c>
      <c r="AG30" s="528">
        <f t="shared" si="3"/>
        <v>0</v>
      </c>
      <c r="AH30" s="529">
        <f t="shared" si="4"/>
        <v>0</v>
      </c>
      <c r="AI30" s="530">
        <f t="shared" si="5"/>
        <v>0</v>
      </c>
      <c r="AJ30" s="528">
        <f t="shared" si="8"/>
        <v>0</v>
      </c>
      <c r="AK30" s="531">
        <f t="shared" si="9"/>
        <v>0</v>
      </c>
      <c r="AL30" s="532">
        <f t="shared" si="10"/>
        <v>1</v>
      </c>
      <c r="AM30" s="274"/>
      <c r="AN30" s="533">
        <v>23</v>
      </c>
      <c r="AO30" s="534" t="e">
        <f t="shared" si="11"/>
        <v>#N/A</v>
      </c>
      <c r="AP30" s="535" t="e">
        <f t="shared" si="12"/>
        <v>#N/A</v>
      </c>
      <c r="AQ30" s="536" t="e">
        <f t="shared" si="13"/>
        <v>#N/A</v>
      </c>
      <c r="AR30" s="537" t="e">
        <f t="shared" si="14"/>
        <v>#N/A</v>
      </c>
      <c r="AS30" s="538" t="e">
        <f>SUM(AP$8:AP30)/SUM($AP$8:$AP$46)</f>
        <v>#N/A</v>
      </c>
      <c r="AT30" s="539" t="e">
        <f t="shared" si="15"/>
        <v>#N/A</v>
      </c>
      <c r="AU30" s="540" t="e">
        <f t="shared" si="16"/>
        <v>#N/A</v>
      </c>
    </row>
    <row r="31" spans="2:47" ht="20.100000000000001" customHeight="1">
      <c r="B31" s="463" t="s">
        <v>107</v>
      </c>
      <c r="C31" s="516" t="s">
        <v>89</v>
      </c>
      <c r="D31" s="517">
        <f>計算シート１!F28</f>
        <v>0</v>
      </c>
      <c r="E31" s="518">
        <f>D31*関係係数シート!$E27</f>
        <v>0</v>
      </c>
      <c r="F31" s="519">
        <f>D31*関係係数シート!$F27</f>
        <v>0</v>
      </c>
      <c r="G31" s="518">
        <v>0</v>
      </c>
      <c r="H31" s="518">
        <f>G31*関係係数シート!D27</f>
        <v>0</v>
      </c>
      <c r="I31" s="520">
        <v>0</v>
      </c>
      <c r="J31" s="518">
        <f>I31*関係係数シート!$E27</f>
        <v>0</v>
      </c>
      <c r="K31" s="519">
        <f>I31*関係係数シート!$F27</f>
        <v>0</v>
      </c>
      <c r="L31" s="518">
        <f t="shared" si="0"/>
        <v>0</v>
      </c>
      <c r="M31" s="518">
        <f t="shared" si="1"/>
        <v>0</v>
      </c>
      <c r="N31" s="467">
        <f t="shared" si="2"/>
        <v>0</v>
      </c>
      <c r="O31" s="72"/>
      <c r="P31" s="521"/>
      <c r="Q31" s="522"/>
      <c r="R31" s="523">
        <f>$Q$47*関係係数シート!G27</f>
        <v>0</v>
      </c>
      <c r="S31" s="523">
        <f>R31*関係係数シート!D27</f>
        <v>0</v>
      </c>
      <c r="T31" s="523">
        <v>0</v>
      </c>
      <c r="U31" s="523">
        <f>T31*関係係数シート!E27</f>
        <v>0</v>
      </c>
      <c r="V31" s="524">
        <f>T31*関係係数シート!F27</f>
        <v>0</v>
      </c>
      <c r="W31" s="4"/>
      <c r="X31" s="525">
        <f>ROUND(D31*関係係数シート!$H27,0)</f>
        <v>0</v>
      </c>
      <c r="Y31" s="526">
        <f>ROUND(I31*関係係数シート!$H27,0)</f>
        <v>0</v>
      </c>
      <c r="Z31" s="526">
        <f t="shared" si="6"/>
        <v>0</v>
      </c>
      <c r="AA31" s="527">
        <f>ROUND(T31*関係係数シート!H27,0)</f>
        <v>0</v>
      </c>
      <c r="AB31" s="518">
        <f>ROUND(D31*関係係数シート!$I27,0)</f>
        <v>0</v>
      </c>
      <c r="AC31" s="519">
        <f>ROUND(I31*関係係数シート!$I27,0)</f>
        <v>0</v>
      </c>
      <c r="AD31" s="519">
        <f t="shared" si="7"/>
        <v>0</v>
      </c>
      <c r="AE31" s="467">
        <f>ROUND(T31*関係係数シート!I27,0)</f>
        <v>0</v>
      </c>
      <c r="AG31" s="528">
        <f t="shared" si="3"/>
        <v>0</v>
      </c>
      <c r="AH31" s="529">
        <f t="shared" si="4"/>
        <v>0</v>
      </c>
      <c r="AI31" s="530">
        <f t="shared" si="5"/>
        <v>0</v>
      </c>
      <c r="AJ31" s="528">
        <f t="shared" si="8"/>
        <v>0</v>
      </c>
      <c r="AK31" s="531">
        <f t="shared" si="9"/>
        <v>0</v>
      </c>
      <c r="AL31" s="532">
        <f t="shared" si="10"/>
        <v>1</v>
      </c>
      <c r="AM31" s="274"/>
      <c r="AN31" s="533">
        <v>24</v>
      </c>
      <c r="AO31" s="534" t="e">
        <f t="shared" si="11"/>
        <v>#N/A</v>
      </c>
      <c r="AP31" s="535" t="e">
        <f t="shared" si="12"/>
        <v>#N/A</v>
      </c>
      <c r="AQ31" s="536" t="e">
        <f t="shared" si="13"/>
        <v>#N/A</v>
      </c>
      <c r="AR31" s="537" t="e">
        <f t="shared" si="14"/>
        <v>#N/A</v>
      </c>
      <c r="AS31" s="538" t="e">
        <f>SUM(AP$8:AP31)/SUM($AP$8:$AP$46)</f>
        <v>#N/A</v>
      </c>
      <c r="AT31" s="539" t="e">
        <f t="shared" si="15"/>
        <v>#N/A</v>
      </c>
      <c r="AU31" s="540" t="e">
        <f t="shared" si="16"/>
        <v>#N/A</v>
      </c>
    </row>
    <row r="32" spans="2:47" ht="20.100000000000001" customHeight="1">
      <c r="B32" s="468" t="s">
        <v>347</v>
      </c>
      <c r="C32" s="541" t="s">
        <v>348</v>
      </c>
      <c r="D32" s="542">
        <f>計算シート１!F29</f>
        <v>0</v>
      </c>
      <c r="E32" s="543">
        <f>D32*関係係数シート!$E28</f>
        <v>0</v>
      </c>
      <c r="F32" s="544">
        <f>D32*関係係数シート!$F28</f>
        <v>0</v>
      </c>
      <c r="G32" s="543">
        <v>0</v>
      </c>
      <c r="H32" s="543">
        <f>G32*関係係数シート!D28</f>
        <v>0</v>
      </c>
      <c r="I32" s="545">
        <v>0</v>
      </c>
      <c r="J32" s="543">
        <f>I32*関係係数シート!$E28</f>
        <v>0</v>
      </c>
      <c r="K32" s="544">
        <f>I32*関係係数シート!$F28</f>
        <v>0</v>
      </c>
      <c r="L32" s="543">
        <f t="shared" si="0"/>
        <v>0</v>
      </c>
      <c r="M32" s="543">
        <f t="shared" si="1"/>
        <v>0</v>
      </c>
      <c r="N32" s="472">
        <f t="shared" si="2"/>
        <v>0</v>
      </c>
      <c r="O32" s="72"/>
      <c r="P32" s="546"/>
      <c r="Q32" s="547"/>
      <c r="R32" s="548">
        <f>$Q$47*関係係数シート!G28</f>
        <v>0</v>
      </c>
      <c r="S32" s="548">
        <f>R32*関係係数シート!D28</f>
        <v>0</v>
      </c>
      <c r="T32" s="548">
        <v>0</v>
      </c>
      <c r="U32" s="548">
        <f>T32*関係係数シート!E28</f>
        <v>0</v>
      </c>
      <c r="V32" s="549">
        <f>T32*関係係数シート!F28</f>
        <v>0</v>
      </c>
      <c r="W32" s="4"/>
      <c r="X32" s="550">
        <f>ROUND(D32*関係係数シート!$H28,0)</f>
        <v>0</v>
      </c>
      <c r="Y32" s="551">
        <f>ROUND(I32*関係係数シート!$H28,0)</f>
        <v>0</v>
      </c>
      <c r="Z32" s="551">
        <f t="shared" si="6"/>
        <v>0</v>
      </c>
      <c r="AA32" s="552">
        <f>ROUND(T32*関係係数シート!H28,0)</f>
        <v>0</v>
      </c>
      <c r="AB32" s="543">
        <f>ROUND(D32*関係係数シート!$I28,0)</f>
        <v>0</v>
      </c>
      <c r="AC32" s="544">
        <f>ROUND(I32*関係係数シート!$I28,0)</f>
        <v>0</v>
      </c>
      <c r="AD32" s="544">
        <f t="shared" si="7"/>
        <v>0</v>
      </c>
      <c r="AE32" s="472">
        <f>ROUND(T32*関係係数シート!I28,0)</f>
        <v>0</v>
      </c>
      <c r="AG32" s="553">
        <f t="shared" si="3"/>
        <v>0</v>
      </c>
      <c r="AH32" s="554">
        <f t="shared" si="4"/>
        <v>0</v>
      </c>
      <c r="AI32" s="555">
        <f t="shared" si="5"/>
        <v>0</v>
      </c>
      <c r="AJ32" s="553">
        <f t="shared" si="8"/>
        <v>0</v>
      </c>
      <c r="AK32" s="556">
        <f t="shared" si="9"/>
        <v>0</v>
      </c>
      <c r="AL32" s="557">
        <f t="shared" si="10"/>
        <v>1</v>
      </c>
      <c r="AM32" s="274"/>
      <c r="AN32" s="558">
        <v>25</v>
      </c>
      <c r="AO32" s="559" t="e">
        <f t="shared" si="11"/>
        <v>#N/A</v>
      </c>
      <c r="AP32" s="560" t="e">
        <f t="shared" si="12"/>
        <v>#N/A</v>
      </c>
      <c r="AQ32" s="561" t="e">
        <f t="shared" si="13"/>
        <v>#N/A</v>
      </c>
      <c r="AR32" s="562" t="e">
        <f t="shared" si="14"/>
        <v>#N/A</v>
      </c>
      <c r="AS32" s="563" t="e">
        <f>SUM(AP$8:AP32)/SUM($AP$8:$AP$46)</f>
        <v>#N/A</v>
      </c>
      <c r="AT32" s="564" t="e">
        <f t="shared" si="15"/>
        <v>#N/A</v>
      </c>
      <c r="AU32" s="565" t="e">
        <f t="shared" si="16"/>
        <v>#N/A</v>
      </c>
    </row>
    <row r="33" spans="2:47" ht="20.100000000000001" customHeight="1">
      <c r="B33" s="473" t="s">
        <v>108</v>
      </c>
      <c r="C33" s="566" t="s">
        <v>12</v>
      </c>
      <c r="D33" s="567">
        <f>計算シート１!F30</f>
        <v>0</v>
      </c>
      <c r="E33" s="568">
        <f>D33*関係係数シート!$E29</f>
        <v>0</v>
      </c>
      <c r="F33" s="569">
        <f>D33*関係係数シート!$F29</f>
        <v>0</v>
      </c>
      <c r="G33" s="568">
        <v>0</v>
      </c>
      <c r="H33" s="568">
        <f>G33*関係係数シート!D29</f>
        <v>0</v>
      </c>
      <c r="I33" s="570">
        <v>0</v>
      </c>
      <c r="J33" s="568">
        <f>I33*関係係数シート!$E29</f>
        <v>0</v>
      </c>
      <c r="K33" s="569">
        <f>I33*関係係数シート!$F29</f>
        <v>0</v>
      </c>
      <c r="L33" s="568">
        <f t="shared" si="0"/>
        <v>0</v>
      </c>
      <c r="M33" s="568">
        <f t="shared" si="1"/>
        <v>0</v>
      </c>
      <c r="N33" s="477">
        <f t="shared" si="2"/>
        <v>0</v>
      </c>
      <c r="O33" s="72"/>
      <c r="P33" s="571"/>
      <c r="Q33" s="572"/>
      <c r="R33" s="573">
        <f>$Q$47*関係係数シート!G29</f>
        <v>0</v>
      </c>
      <c r="S33" s="573">
        <f>R33*関係係数シート!D29</f>
        <v>0</v>
      </c>
      <c r="T33" s="573">
        <v>0</v>
      </c>
      <c r="U33" s="573">
        <f>T33*関係係数シート!E29</f>
        <v>0</v>
      </c>
      <c r="V33" s="574">
        <f>T33*関係係数シート!F29</f>
        <v>0</v>
      </c>
      <c r="W33" s="4"/>
      <c r="X33" s="575">
        <f>ROUND(D33*関係係数シート!$H29,0)</f>
        <v>0</v>
      </c>
      <c r="Y33" s="576">
        <f>ROUND(I33*関係係数シート!$H29,0)</f>
        <v>0</v>
      </c>
      <c r="Z33" s="576">
        <f t="shared" si="6"/>
        <v>0</v>
      </c>
      <c r="AA33" s="577">
        <f>ROUND(T33*関係係数シート!H29,0)</f>
        <v>0</v>
      </c>
      <c r="AB33" s="568">
        <f>ROUND(D33*関係係数シート!$I29,0)</f>
        <v>0</v>
      </c>
      <c r="AC33" s="569">
        <f>ROUND(I33*関係係数シート!$I29,0)</f>
        <v>0</v>
      </c>
      <c r="AD33" s="569">
        <f t="shared" si="7"/>
        <v>0</v>
      </c>
      <c r="AE33" s="477">
        <f>ROUND(T33*関係係数シート!I29,0)</f>
        <v>0</v>
      </c>
      <c r="AG33" s="578">
        <f t="shared" si="3"/>
        <v>0</v>
      </c>
      <c r="AH33" s="579">
        <f t="shared" si="4"/>
        <v>0</v>
      </c>
      <c r="AI33" s="580">
        <f t="shared" si="5"/>
        <v>0</v>
      </c>
      <c r="AJ33" s="578">
        <f t="shared" si="8"/>
        <v>0</v>
      </c>
      <c r="AK33" s="581">
        <f t="shared" si="9"/>
        <v>0</v>
      </c>
      <c r="AL33" s="582">
        <f t="shared" si="10"/>
        <v>1</v>
      </c>
      <c r="AM33" s="274"/>
      <c r="AN33" s="583">
        <v>26</v>
      </c>
      <c r="AO33" s="584" t="e">
        <f t="shared" si="11"/>
        <v>#N/A</v>
      </c>
      <c r="AP33" s="585" t="e">
        <f t="shared" si="12"/>
        <v>#N/A</v>
      </c>
      <c r="AQ33" s="586" t="e">
        <f t="shared" si="13"/>
        <v>#N/A</v>
      </c>
      <c r="AR33" s="587" t="e">
        <f t="shared" si="14"/>
        <v>#N/A</v>
      </c>
      <c r="AS33" s="588" t="e">
        <f>SUM(AP$8:AP33)/SUM($AP$8:$AP$46)</f>
        <v>#N/A</v>
      </c>
      <c r="AT33" s="589" t="e">
        <f t="shared" si="15"/>
        <v>#N/A</v>
      </c>
      <c r="AU33" s="590" t="e">
        <f t="shared" si="16"/>
        <v>#N/A</v>
      </c>
    </row>
    <row r="34" spans="2:47" ht="20.100000000000001" customHeight="1">
      <c r="B34" s="463" t="s">
        <v>109</v>
      </c>
      <c r="C34" s="516" t="s">
        <v>13</v>
      </c>
      <c r="D34" s="517">
        <f>計算シート１!F31</f>
        <v>0</v>
      </c>
      <c r="E34" s="518">
        <f>D34*関係係数シート!$E30</f>
        <v>0</v>
      </c>
      <c r="F34" s="519">
        <f>D34*関係係数シート!$F30</f>
        <v>0</v>
      </c>
      <c r="G34" s="518">
        <v>0</v>
      </c>
      <c r="H34" s="518">
        <f>G34*関係係数シート!D30</f>
        <v>0</v>
      </c>
      <c r="I34" s="520">
        <v>0</v>
      </c>
      <c r="J34" s="518">
        <f>I34*関係係数シート!$E30</f>
        <v>0</v>
      </c>
      <c r="K34" s="519">
        <f>I34*関係係数シート!$F30</f>
        <v>0</v>
      </c>
      <c r="L34" s="518">
        <f t="shared" si="0"/>
        <v>0</v>
      </c>
      <c r="M34" s="518">
        <f t="shared" si="1"/>
        <v>0</v>
      </c>
      <c r="N34" s="467">
        <f t="shared" si="2"/>
        <v>0</v>
      </c>
      <c r="O34" s="72"/>
      <c r="P34" s="521"/>
      <c r="Q34" s="522"/>
      <c r="R34" s="523">
        <f>$Q$47*関係係数シート!G30</f>
        <v>0</v>
      </c>
      <c r="S34" s="523">
        <f>R34*関係係数シート!D30</f>
        <v>0</v>
      </c>
      <c r="T34" s="523">
        <v>0</v>
      </c>
      <c r="U34" s="523">
        <f>T34*関係係数シート!E30</f>
        <v>0</v>
      </c>
      <c r="V34" s="524">
        <f>T34*関係係数シート!F30</f>
        <v>0</v>
      </c>
      <c r="W34" s="4"/>
      <c r="X34" s="525">
        <f>ROUND(D34*関係係数シート!$H30,0)</f>
        <v>0</v>
      </c>
      <c r="Y34" s="526">
        <f>ROUND(I34*関係係数シート!$H30,0)</f>
        <v>0</v>
      </c>
      <c r="Z34" s="526">
        <f t="shared" si="6"/>
        <v>0</v>
      </c>
      <c r="AA34" s="527">
        <f>ROUND(T34*関係係数シート!H30,0)</f>
        <v>0</v>
      </c>
      <c r="AB34" s="518">
        <f>ROUND(D34*関係係数シート!$I30,0)</f>
        <v>0</v>
      </c>
      <c r="AC34" s="519">
        <f>ROUND(I34*関係係数シート!$I30,0)</f>
        <v>0</v>
      </c>
      <c r="AD34" s="519">
        <f t="shared" si="7"/>
        <v>0</v>
      </c>
      <c r="AE34" s="467">
        <f>ROUND(T34*関係係数シート!I30,0)</f>
        <v>0</v>
      </c>
      <c r="AG34" s="528">
        <f t="shared" si="3"/>
        <v>0</v>
      </c>
      <c r="AH34" s="529">
        <f t="shared" si="4"/>
        <v>0</v>
      </c>
      <c r="AI34" s="530">
        <f t="shared" si="5"/>
        <v>0</v>
      </c>
      <c r="AJ34" s="528">
        <f t="shared" si="8"/>
        <v>0</v>
      </c>
      <c r="AK34" s="531">
        <f t="shared" si="9"/>
        <v>0</v>
      </c>
      <c r="AL34" s="532">
        <f t="shared" si="10"/>
        <v>1</v>
      </c>
      <c r="AM34" s="274"/>
      <c r="AN34" s="533">
        <v>27</v>
      </c>
      <c r="AO34" s="534" t="e">
        <f t="shared" si="11"/>
        <v>#N/A</v>
      </c>
      <c r="AP34" s="535" t="e">
        <f t="shared" si="12"/>
        <v>#N/A</v>
      </c>
      <c r="AQ34" s="536" t="e">
        <f t="shared" si="13"/>
        <v>#N/A</v>
      </c>
      <c r="AR34" s="537" t="e">
        <f t="shared" si="14"/>
        <v>#N/A</v>
      </c>
      <c r="AS34" s="538" t="e">
        <f>SUM(AP$8:AP34)/SUM($AP$8:$AP$46)</f>
        <v>#N/A</v>
      </c>
      <c r="AT34" s="539" t="e">
        <f t="shared" si="15"/>
        <v>#N/A</v>
      </c>
      <c r="AU34" s="540" t="e">
        <f t="shared" si="16"/>
        <v>#N/A</v>
      </c>
    </row>
    <row r="35" spans="2:47" ht="20.100000000000001" customHeight="1">
      <c r="B35" s="463" t="s">
        <v>110</v>
      </c>
      <c r="C35" s="516" t="s">
        <v>349</v>
      </c>
      <c r="D35" s="593">
        <f>SUM(計算シート１!F32:F33)</f>
        <v>0</v>
      </c>
      <c r="E35" s="518">
        <f>D35*関係係数シート!$E31</f>
        <v>0</v>
      </c>
      <c r="F35" s="519">
        <f>D35*関係係数シート!$F31</f>
        <v>0</v>
      </c>
      <c r="G35" s="518">
        <v>0</v>
      </c>
      <c r="H35" s="518">
        <f>G35*関係係数シート!D31</f>
        <v>0</v>
      </c>
      <c r="I35" s="520">
        <v>0</v>
      </c>
      <c r="J35" s="518">
        <f>I35*関係係数シート!$E31</f>
        <v>0</v>
      </c>
      <c r="K35" s="519">
        <f>I35*関係係数シート!$F31</f>
        <v>0</v>
      </c>
      <c r="L35" s="518">
        <f t="shared" si="0"/>
        <v>0</v>
      </c>
      <c r="M35" s="518">
        <f t="shared" si="1"/>
        <v>0</v>
      </c>
      <c r="N35" s="467">
        <f t="shared" si="2"/>
        <v>0</v>
      </c>
      <c r="O35" s="72"/>
      <c r="P35" s="521"/>
      <c r="Q35" s="522"/>
      <c r="R35" s="523">
        <f>$Q$47*関係係数シート!G31</f>
        <v>0</v>
      </c>
      <c r="S35" s="523">
        <f>R35*関係係数シート!D31</f>
        <v>0</v>
      </c>
      <c r="T35" s="523">
        <v>0</v>
      </c>
      <c r="U35" s="523">
        <f>T35*関係係数シート!E31</f>
        <v>0</v>
      </c>
      <c r="V35" s="524">
        <f>T35*関係係数シート!F31</f>
        <v>0</v>
      </c>
      <c r="W35" s="4"/>
      <c r="X35" s="525">
        <f>ROUND(D35*関係係数シート!$H31,0)</f>
        <v>0</v>
      </c>
      <c r="Y35" s="526">
        <f>ROUND(I35*関係係数シート!$H31,0)</f>
        <v>0</v>
      </c>
      <c r="Z35" s="526">
        <f t="shared" si="6"/>
        <v>0</v>
      </c>
      <c r="AA35" s="527">
        <f>ROUND(T35*関係係数シート!H31,0)</f>
        <v>0</v>
      </c>
      <c r="AB35" s="518">
        <f>ROUND(D35*関係係数シート!$I31,0)</f>
        <v>0</v>
      </c>
      <c r="AC35" s="519">
        <f>ROUND(I35*関係係数シート!$I31,0)</f>
        <v>0</v>
      </c>
      <c r="AD35" s="519">
        <f t="shared" si="7"/>
        <v>0</v>
      </c>
      <c r="AE35" s="467">
        <f>ROUND(T35*関係係数シート!I31,0)</f>
        <v>0</v>
      </c>
      <c r="AG35" s="528">
        <f t="shared" si="3"/>
        <v>0</v>
      </c>
      <c r="AH35" s="529">
        <f t="shared" si="4"/>
        <v>0</v>
      </c>
      <c r="AI35" s="530">
        <f t="shared" si="5"/>
        <v>0</v>
      </c>
      <c r="AJ35" s="528">
        <f t="shared" si="8"/>
        <v>0</v>
      </c>
      <c r="AK35" s="531">
        <f t="shared" si="9"/>
        <v>0</v>
      </c>
      <c r="AL35" s="532">
        <f t="shared" si="10"/>
        <v>1</v>
      </c>
      <c r="AM35" s="274"/>
      <c r="AN35" s="533">
        <v>28</v>
      </c>
      <c r="AO35" s="534" t="e">
        <f t="shared" si="11"/>
        <v>#N/A</v>
      </c>
      <c r="AP35" s="535" t="e">
        <f t="shared" si="12"/>
        <v>#N/A</v>
      </c>
      <c r="AQ35" s="536" t="e">
        <f t="shared" si="13"/>
        <v>#N/A</v>
      </c>
      <c r="AR35" s="537" t="e">
        <f t="shared" si="14"/>
        <v>#N/A</v>
      </c>
      <c r="AS35" s="538" t="e">
        <f>SUM(AP$8:AP35)/SUM($AP$8:$AP$46)</f>
        <v>#N/A</v>
      </c>
      <c r="AT35" s="539" t="e">
        <f t="shared" si="15"/>
        <v>#N/A</v>
      </c>
      <c r="AU35" s="540" t="e">
        <f t="shared" si="16"/>
        <v>#N/A</v>
      </c>
    </row>
    <row r="36" spans="2:47" ht="20.100000000000001" customHeight="1">
      <c r="B36" s="463" t="s">
        <v>111</v>
      </c>
      <c r="C36" s="516" t="s">
        <v>91</v>
      </c>
      <c r="D36" s="517">
        <f>計算シート１!F34</f>
        <v>0</v>
      </c>
      <c r="E36" s="518">
        <f>D36*関係係数シート!$E32</f>
        <v>0</v>
      </c>
      <c r="F36" s="519">
        <f>D36*関係係数シート!$F32</f>
        <v>0</v>
      </c>
      <c r="G36" s="518">
        <v>0</v>
      </c>
      <c r="H36" s="518">
        <f>G36*関係係数シート!D32</f>
        <v>0</v>
      </c>
      <c r="I36" s="520">
        <v>0</v>
      </c>
      <c r="J36" s="518">
        <f>I36*関係係数シート!$E32</f>
        <v>0</v>
      </c>
      <c r="K36" s="519">
        <f>I36*関係係数シート!$F32</f>
        <v>0</v>
      </c>
      <c r="L36" s="518">
        <f t="shared" si="0"/>
        <v>0</v>
      </c>
      <c r="M36" s="518">
        <f t="shared" si="1"/>
        <v>0</v>
      </c>
      <c r="N36" s="467">
        <f t="shared" si="2"/>
        <v>0</v>
      </c>
      <c r="O36" s="72"/>
      <c r="P36" s="521"/>
      <c r="Q36" s="522"/>
      <c r="R36" s="523">
        <f>$Q$47*関係係数シート!G32</f>
        <v>0</v>
      </c>
      <c r="S36" s="523">
        <f>R36*関係係数シート!D32</f>
        <v>0</v>
      </c>
      <c r="T36" s="523">
        <v>0</v>
      </c>
      <c r="U36" s="523">
        <f>T36*関係係数シート!E32</f>
        <v>0</v>
      </c>
      <c r="V36" s="524">
        <f>T36*関係係数シート!F32</f>
        <v>0</v>
      </c>
      <c r="W36" s="4"/>
      <c r="X36" s="525">
        <f>ROUND(D36*関係係数シート!$H32,0)</f>
        <v>0</v>
      </c>
      <c r="Y36" s="526">
        <f>ROUND(I36*関係係数シート!$H32,0)</f>
        <v>0</v>
      </c>
      <c r="Z36" s="526">
        <f t="shared" si="6"/>
        <v>0</v>
      </c>
      <c r="AA36" s="527">
        <f>ROUND(T36*関係係数シート!H32,0)</f>
        <v>0</v>
      </c>
      <c r="AB36" s="518">
        <f>ROUND(D36*関係係数シート!$I32,0)</f>
        <v>0</v>
      </c>
      <c r="AC36" s="519">
        <f>ROUND(I36*関係係数シート!$I32,0)</f>
        <v>0</v>
      </c>
      <c r="AD36" s="519">
        <f t="shared" si="7"/>
        <v>0</v>
      </c>
      <c r="AE36" s="467">
        <f>ROUND(T36*関係係数シート!I32,0)</f>
        <v>0</v>
      </c>
      <c r="AG36" s="528">
        <f t="shared" si="3"/>
        <v>0</v>
      </c>
      <c r="AH36" s="529">
        <f t="shared" si="4"/>
        <v>0</v>
      </c>
      <c r="AI36" s="530">
        <f t="shared" si="5"/>
        <v>0</v>
      </c>
      <c r="AJ36" s="528">
        <f t="shared" si="8"/>
        <v>0</v>
      </c>
      <c r="AK36" s="531">
        <f t="shared" si="9"/>
        <v>0</v>
      </c>
      <c r="AL36" s="532">
        <f t="shared" si="10"/>
        <v>1</v>
      </c>
      <c r="AM36" s="274"/>
      <c r="AN36" s="533">
        <v>29</v>
      </c>
      <c r="AO36" s="534" t="e">
        <f t="shared" si="11"/>
        <v>#N/A</v>
      </c>
      <c r="AP36" s="535" t="e">
        <f t="shared" si="12"/>
        <v>#N/A</v>
      </c>
      <c r="AQ36" s="536" t="e">
        <f t="shared" si="13"/>
        <v>#N/A</v>
      </c>
      <c r="AR36" s="537" t="e">
        <f t="shared" si="14"/>
        <v>#N/A</v>
      </c>
      <c r="AS36" s="538" t="e">
        <f>SUM(AP$8:AP36)/SUM($AP$8:$AP$46)</f>
        <v>#N/A</v>
      </c>
      <c r="AT36" s="539" t="e">
        <f t="shared" si="15"/>
        <v>#N/A</v>
      </c>
      <c r="AU36" s="540" t="e">
        <f t="shared" si="16"/>
        <v>#N/A</v>
      </c>
    </row>
    <row r="37" spans="2:47" ht="20.100000000000001" customHeight="1">
      <c r="B37" s="468" t="s">
        <v>112</v>
      </c>
      <c r="C37" s="541" t="s">
        <v>14</v>
      </c>
      <c r="D37" s="542">
        <f>計算シート１!F35</f>
        <v>0</v>
      </c>
      <c r="E37" s="543">
        <f>D37*関係係数シート!$E33</f>
        <v>0</v>
      </c>
      <c r="F37" s="544">
        <f>D37*関係係数シート!$F33</f>
        <v>0</v>
      </c>
      <c r="G37" s="543">
        <v>0</v>
      </c>
      <c r="H37" s="543">
        <f>G37*関係係数シート!D33</f>
        <v>0</v>
      </c>
      <c r="I37" s="545">
        <v>0</v>
      </c>
      <c r="J37" s="543">
        <f>I37*関係係数シート!$E33</f>
        <v>0</v>
      </c>
      <c r="K37" s="544">
        <f>I37*関係係数シート!$F33</f>
        <v>0</v>
      </c>
      <c r="L37" s="543">
        <f t="shared" si="0"/>
        <v>0</v>
      </c>
      <c r="M37" s="543">
        <f t="shared" si="1"/>
        <v>0</v>
      </c>
      <c r="N37" s="472">
        <f t="shared" si="2"/>
        <v>0</v>
      </c>
      <c r="O37" s="72"/>
      <c r="P37" s="546"/>
      <c r="Q37" s="547"/>
      <c r="R37" s="548">
        <f>$Q$47*関係係数シート!G33</f>
        <v>0</v>
      </c>
      <c r="S37" s="548">
        <f>R37*関係係数シート!D33</f>
        <v>0</v>
      </c>
      <c r="T37" s="548">
        <v>0</v>
      </c>
      <c r="U37" s="548">
        <f>T37*関係係数シート!E33</f>
        <v>0</v>
      </c>
      <c r="V37" s="549">
        <f>T37*関係係数シート!F33</f>
        <v>0</v>
      </c>
      <c r="W37" s="4"/>
      <c r="X37" s="550">
        <f>ROUND(D37*関係係数シート!$H33,0)</f>
        <v>0</v>
      </c>
      <c r="Y37" s="551">
        <f>ROUND(I37*関係係数シート!$H33,0)</f>
        <v>0</v>
      </c>
      <c r="Z37" s="551">
        <f t="shared" si="6"/>
        <v>0</v>
      </c>
      <c r="AA37" s="552">
        <f>ROUND(T37*関係係数シート!H33,0)</f>
        <v>0</v>
      </c>
      <c r="AB37" s="543">
        <f>ROUND(D37*関係係数シート!$I33,0)</f>
        <v>0</v>
      </c>
      <c r="AC37" s="544">
        <f>ROUND(I37*関係係数シート!$I33,0)</f>
        <v>0</v>
      </c>
      <c r="AD37" s="544">
        <f t="shared" si="7"/>
        <v>0</v>
      </c>
      <c r="AE37" s="472">
        <f>ROUND(T37*関係係数シート!I33,0)</f>
        <v>0</v>
      </c>
      <c r="AG37" s="553">
        <f t="shared" si="3"/>
        <v>0</v>
      </c>
      <c r="AH37" s="554">
        <f t="shared" si="4"/>
        <v>0</v>
      </c>
      <c r="AI37" s="555">
        <f t="shared" si="5"/>
        <v>0</v>
      </c>
      <c r="AJ37" s="553">
        <f t="shared" si="8"/>
        <v>0</v>
      </c>
      <c r="AK37" s="556">
        <f t="shared" si="9"/>
        <v>0</v>
      </c>
      <c r="AL37" s="557">
        <f t="shared" si="10"/>
        <v>1</v>
      </c>
      <c r="AM37" s="274"/>
      <c r="AN37" s="558">
        <v>30</v>
      </c>
      <c r="AO37" s="559" t="e">
        <f t="shared" si="11"/>
        <v>#N/A</v>
      </c>
      <c r="AP37" s="560" t="e">
        <f t="shared" si="12"/>
        <v>#N/A</v>
      </c>
      <c r="AQ37" s="561" t="e">
        <f t="shared" si="13"/>
        <v>#N/A</v>
      </c>
      <c r="AR37" s="562" t="e">
        <f t="shared" si="14"/>
        <v>#N/A</v>
      </c>
      <c r="AS37" s="563" t="e">
        <f>SUM(AP$8:AP37)/SUM($AP$8:$AP$46)</f>
        <v>#N/A</v>
      </c>
      <c r="AT37" s="564" t="e">
        <f t="shared" si="15"/>
        <v>#N/A</v>
      </c>
      <c r="AU37" s="565" t="e">
        <f t="shared" si="16"/>
        <v>#N/A</v>
      </c>
    </row>
    <row r="38" spans="2:47" ht="20.100000000000001" customHeight="1">
      <c r="B38" s="473" t="s">
        <v>113</v>
      </c>
      <c r="C38" s="566" t="s">
        <v>15</v>
      </c>
      <c r="D38" s="567">
        <f>計算シート１!F36</f>
        <v>0</v>
      </c>
      <c r="E38" s="568">
        <f>D38*関係係数シート!$E34</f>
        <v>0</v>
      </c>
      <c r="F38" s="569">
        <f>D38*関係係数シート!$F34</f>
        <v>0</v>
      </c>
      <c r="G38" s="568">
        <v>0</v>
      </c>
      <c r="H38" s="568">
        <f>G38*関係係数シート!D34</f>
        <v>0</v>
      </c>
      <c r="I38" s="570">
        <v>0</v>
      </c>
      <c r="J38" s="568">
        <f>I38*関係係数シート!$E34</f>
        <v>0</v>
      </c>
      <c r="K38" s="569">
        <f>I38*関係係数シート!$F34</f>
        <v>0</v>
      </c>
      <c r="L38" s="568">
        <f t="shared" si="0"/>
        <v>0</v>
      </c>
      <c r="M38" s="568">
        <f t="shared" si="1"/>
        <v>0</v>
      </c>
      <c r="N38" s="477">
        <f t="shared" si="2"/>
        <v>0</v>
      </c>
      <c r="O38" s="72"/>
      <c r="P38" s="571"/>
      <c r="Q38" s="572"/>
      <c r="R38" s="573">
        <f>$Q$47*関係係数シート!G34</f>
        <v>0</v>
      </c>
      <c r="S38" s="573">
        <f>R38*関係係数シート!D34</f>
        <v>0</v>
      </c>
      <c r="T38" s="573">
        <v>0</v>
      </c>
      <c r="U38" s="573">
        <f>T38*関係係数シート!E34</f>
        <v>0</v>
      </c>
      <c r="V38" s="574">
        <f>T38*関係係数シート!F34</f>
        <v>0</v>
      </c>
      <c r="W38" s="4"/>
      <c r="X38" s="575">
        <f>ROUND(D38*関係係数シート!$H34,0)</f>
        <v>0</v>
      </c>
      <c r="Y38" s="576">
        <f>ROUND(I38*関係係数シート!$H34,0)</f>
        <v>0</v>
      </c>
      <c r="Z38" s="576">
        <f t="shared" si="6"/>
        <v>0</v>
      </c>
      <c r="AA38" s="577">
        <f>ROUND(T38*関係係数シート!H34,0)</f>
        <v>0</v>
      </c>
      <c r="AB38" s="568">
        <f>ROUND(D38*関係係数シート!$I34,0)</f>
        <v>0</v>
      </c>
      <c r="AC38" s="569">
        <f>ROUND(I38*関係係数シート!$I34,0)</f>
        <v>0</v>
      </c>
      <c r="AD38" s="569">
        <f t="shared" si="7"/>
        <v>0</v>
      </c>
      <c r="AE38" s="477">
        <f>ROUND(T38*関係係数シート!I34,0)</f>
        <v>0</v>
      </c>
      <c r="AG38" s="578">
        <f t="shared" si="3"/>
        <v>0</v>
      </c>
      <c r="AH38" s="579">
        <f t="shared" si="4"/>
        <v>0</v>
      </c>
      <c r="AI38" s="580">
        <f t="shared" si="5"/>
        <v>0</v>
      </c>
      <c r="AJ38" s="578">
        <f t="shared" si="8"/>
        <v>0</v>
      </c>
      <c r="AK38" s="581">
        <f t="shared" si="9"/>
        <v>0</v>
      </c>
      <c r="AL38" s="582">
        <f t="shared" si="10"/>
        <v>1</v>
      </c>
      <c r="AM38" s="274"/>
      <c r="AN38" s="583">
        <v>31</v>
      </c>
      <c r="AO38" s="584" t="e">
        <f t="shared" si="11"/>
        <v>#N/A</v>
      </c>
      <c r="AP38" s="585" t="e">
        <f t="shared" si="12"/>
        <v>#N/A</v>
      </c>
      <c r="AQ38" s="586" t="e">
        <f t="shared" si="13"/>
        <v>#N/A</v>
      </c>
      <c r="AR38" s="587" t="e">
        <f t="shared" si="14"/>
        <v>#N/A</v>
      </c>
      <c r="AS38" s="588" t="e">
        <f>SUM(AP$8:AP38)/SUM($AP$8:$AP$46)</f>
        <v>#N/A</v>
      </c>
      <c r="AT38" s="589" t="e">
        <f t="shared" si="15"/>
        <v>#N/A</v>
      </c>
      <c r="AU38" s="590" t="e">
        <f t="shared" si="16"/>
        <v>#N/A</v>
      </c>
    </row>
    <row r="39" spans="2:47" ht="20.100000000000001" customHeight="1">
      <c r="B39" s="463" t="s">
        <v>114</v>
      </c>
      <c r="C39" s="516" t="s">
        <v>350</v>
      </c>
      <c r="D39" s="517">
        <f>計算シート１!F37</f>
        <v>0</v>
      </c>
      <c r="E39" s="518">
        <f>D39*関係係数シート!$E35</f>
        <v>0</v>
      </c>
      <c r="F39" s="519">
        <f>D39*関係係数シート!$F35</f>
        <v>0</v>
      </c>
      <c r="G39" s="518">
        <v>0</v>
      </c>
      <c r="H39" s="518">
        <f>G39*関係係数シート!D35</f>
        <v>0</v>
      </c>
      <c r="I39" s="520">
        <v>0</v>
      </c>
      <c r="J39" s="518">
        <f>I39*関係係数シート!$E35</f>
        <v>0</v>
      </c>
      <c r="K39" s="519">
        <f>I39*関係係数シート!$F35</f>
        <v>0</v>
      </c>
      <c r="L39" s="518">
        <f t="shared" si="0"/>
        <v>0</v>
      </c>
      <c r="M39" s="518">
        <f t="shared" si="1"/>
        <v>0</v>
      </c>
      <c r="N39" s="467">
        <f t="shared" si="2"/>
        <v>0</v>
      </c>
      <c r="O39" s="72"/>
      <c r="P39" s="521"/>
      <c r="Q39" s="522"/>
      <c r="R39" s="523">
        <f>$Q$47*関係係数シート!G35</f>
        <v>0</v>
      </c>
      <c r="S39" s="523">
        <f>R39*関係係数シート!D35</f>
        <v>0</v>
      </c>
      <c r="T39" s="523">
        <v>0</v>
      </c>
      <c r="U39" s="523">
        <f>T39*関係係数シート!E35</f>
        <v>0</v>
      </c>
      <c r="V39" s="524">
        <f>T39*関係係数シート!F35</f>
        <v>0</v>
      </c>
      <c r="W39" s="4"/>
      <c r="X39" s="525">
        <f>ROUND(D39*関係係数シート!$H35,0)</f>
        <v>0</v>
      </c>
      <c r="Y39" s="526">
        <f>ROUND(I39*関係係数シート!$H35,0)</f>
        <v>0</v>
      </c>
      <c r="Z39" s="526">
        <f t="shared" si="6"/>
        <v>0</v>
      </c>
      <c r="AA39" s="527">
        <f>ROUND(T39*関係係数シート!H35,0)</f>
        <v>0</v>
      </c>
      <c r="AB39" s="518">
        <f>ROUND(D39*関係係数シート!$I35,0)</f>
        <v>0</v>
      </c>
      <c r="AC39" s="519">
        <f>ROUND(I39*関係係数シート!$I35,0)</f>
        <v>0</v>
      </c>
      <c r="AD39" s="519">
        <f t="shared" si="7"/>
        <v>0</v>
      </c>
      <c r="AE39" s="467">
        <f>ROUND(T39*関係係数シート!I35,0)</f>
        <v>0</v>
      </c>
      <c r="AG39" s="528">
        <f t="shared" si="3"/>
        <v>0</v>
      </c>
      <c r="AH39" s="529">
        <f t="shared" si="4"/>
        <v>0</v>
      </c>
      <c r="AI39" s="530">
        <f t="shared" si="5"/>
        <v>0</v>
      </c>
      <c r="AJ39" s="528">
        <f t="shared" si="8"/>
        <v>0</v>
      </c>
      <c r="AK39" s="531">
        <f t="shared" si="9"/>
        <v>0</v>
      </c>
      <c r="AL39" s="532">
        <f t="shared" si="10"/>
        <v>1</v>
      </c>
      <c r="AM39" s="274"/>
      <c r="AN39" s="533">
        <v>32</v>
      </c>
      <c r="AO39" s="534" t="e">
        <f t="shared" si="11"/>
        <v>#N/A</v>
      </c>
      <c r="AP39" s="535" t="e">
        <f t="shared" si="12"/>
        <v>#N/A</v>
      </c>
      <c r="AQ39" s="536" t="e">
        <f t="shared" si="13"/>
        <v>#N/A</v>
      </c>
      <c r="AR39" s="537" t="e">
        <f t="shared" si="14"/>
        <v>#N/A</v>
      </c>
      <c r="AS39" s="538" t="e">
        <f>SUM(AP$8:AP39)/SUM($AP$8:$AP$46)</f>
        <v>#N/A</v>
      </c>
      <c r="AT39" s="539" t="e">
        <f t="shared" si="15"/>
        <v>#N/A</v>
      </c>
      <c r="AU39" s="540" t="e">
        <f t="shared" si="16"/>
        <v>#N/A</v>
      </c>
    </row>
    <row r="40" spans="2:47" ht="20.100000000000001" customHeight="1">
      <c r="B40" s="463" t="s">
        <v>115</v>
      </c>
      <c r="C40" s="516" t="s">
        <v>351</v>
      </c>
      <c r="D40" s="517">
        <f>計算シート１!F38</f>
        <v>0</v>
      </c>
      <c r="E40" s="518">
        <f>D40*関係係数シート!$E36</f>
        <v>0</v>
      </c>
      <c r="F40" s="519">
        <f>D40*関係係数シート!$F36</f>
        <v>0</v>
      </c>
      <c r="G40" s="518">
        <v>0</v>
      </c>
      <c r="H40" s="518">
        <f>G40*関係係数シート!D36</f>
        <v>0</v>
      </c>
      <c r="I40" s="520">
        <v>0</v>
      </c>
      <c r="J40" s="518">
        <f>I40*関係係数シート!$E36</f>
        <v>0</v>
      </c>
      <c r="K40" s="519">
        <f>I40*関係係数シート!$F36</f>
        <v>0</v>
      </c>
      <c r="L40" s="518">
        <f t="shared" si="0"/>
        <v>0</v>
      </c>
      <c r="M40" s="518">
        <f t="shared" si="1"/>
        <v>0</v>
      </c>
      <c r="N40" s="467">
        <f t="shared" si="2"/>
        <v>0</v>
      </c>
      <c r="O40" s="72"/>
      <c r="P40" s="521"/>
      <c r="Q40" s="522"/>
      <c r="R40" s="523">
        <f>$Q$47*関係係数シート!G36</f>
        <v>0</v>
      </c>
      <c r="S40" s="523">
        <f>R40*関係係数シート!D36</f>
        <v>0</v>
      </c>
      <c r="T40" s="523">
        <v>0</v>
      </c>
      <c r="U40" s="523">
        <f>T40*関係係数シート!E36</f>
        <v>0</v>
      </c>
      <c r="V40" s="524">
        <f>T40*関係係数シート!F36</f>
        <v>0</v>
      </c>
      <c r="W40" s="4"/>
      <c r="X40" s="525">
        <f>ROUND(D40*関係係数シート!$H36,0)</f>
        <v>0</v>
      </c>
      <c r="Y40" s="526">
        <f>ROUND(I40*関係係数シート!$H36,0)</f>
        <v>0</v>
      </c>
      <c r="Z40" s="526">
        <f t="shared" si="6"/>
        <v>0</v>
      </c>
      <c r="AA40" s="527">
        <f>ROUND(T40*関係係数シート!H36,0)</f>
        <v>0</v>
      </c>
      <c r="AB40" s="518">
        <f>ROUND(D40*関係係数シート!$I36,0)</f>
        <v>0</v>
      </c>
      <c r="AC40" s="519">
        <f>ROUND(I40*関係係数シート!$I36,0)</f>
        <v>0</v>
      </c>
      <c r="AD40" s="519">
        <f t="shared" si="7"/>
        <v>0</v>
      </c>
      <c r="AE40" s="467">
        <f>ROUND(T40*関係係数シート!I36,0)</f>
        <v>0</v>
      </c>
      <c r="AG40" s="528">
        <f t="shared" si="3"/>
        <v>0</v>
      </c>
      <c r="AH40" s="529">
        <f t="shared" si="4"/>
        <v>0</v>
      </c>
      <c r="AI40" s="530">
        <f t="shared" si="5"/>
        <v>0</v>
      </c>
      <c r="AJ40" s="528">
        <f t="shared" si="8"/>
        <v>0</v>
      </c>
      <c r="AK40" s="531">
        <f t="shared" si="9"/>
        <v>0</v>
      </c>
      <c r="AL40" s="532">
        <f t="shared" si="10"/>
        <v>1</v>
      </c>
      <c r="AM40" s="274"/>
      <c r="AN40" s="533">
        <v>33</v>
      </c>
      <c r="AO40" s="534" t="e">
        <f t="shared" si="11"/>
        <v>#N/A</v>
      </c>
      <c r="AP40" s="535" t="e">
        <f t="shared" si="12"/>
        <v>#N/A</v>
      </c>
      <c r="AQ40" s="536" t="e">
        <f t="shared" si="13"/>
        <v>#N/A</v>
      </c>
      <c r="AR40" s="537" t="e">
        <f t="shared" si="14"/>
        <v>#N/A</v>
      </c>
      <c r="AS40" s="538" t="e">
        <f>SUM(AP$8:AP40)/SUM($AP$8:$AP$46)</f>
        <v>#N/A</v>
      </c>
      <c r="AT40" s="539" t="e">
        <f t="shared" si="15"/>
        <v>#N/A</v>
      </c>
      <c r="AU40" s="540" t="e">
        <f t="shared" si="16"/>
        <v>#N/A</v>
      </c>
    </row>
    <row r="41" spans="2:47" ht="20.100000000000001" customHeight="1">
      <c r="B41" s="463" t="s">
        <v>116</v>
      </c>
      <c r="C41" s="516" t="s">
        <v>16</v>
      </c>
      <c r="D41" s="517">
        <f>計算シート１!F39</f>
        <v>0</v>
      </c>
      <c r="E41" s="518">
        <f>D41*関係係数シート!$E37</f>
        <v>0</v>
      </c>
      <c r="F41" s="519">
        <f>D41*関係係数シート!$F37</f>
        <v>0</v>
      </c>
      <c r="G41" s="518">
        <v>0</v>
      </c>
      <c r="H41" s="518">
        <f>G41*関係係数シート!D37</f>
        <v>0</v>
      </c>
      <c r="I41" s="520">
        <v>0</v>
      </c>
      <c r="J41" s="518">
        <f>I41*関係係数シート!$E37</f>
        <v>0</v>
      </c>
      <c r="K41" s="519">
        <f>I41*関係係数シート!$F37</f>
        <v>0</v>
      </c>
      <c r="L41" s="518">
        <f t="shared" si="0"/>
        <v>0</v>
      </c>
      <c r="M41" s="518">
        <f t="shared" si="1"/>
        <v>0</v>
      </c>
      <c r="N41" s="467">
        <f t="shared" si="2"/>
        <v>0</v>
      </c>
      <c r="O41" s="72"/>
      <c r="P41" s="521"/>
      <c r="Q41" s="522"/>
      <c r="R41" s="523">
        <f>$Q$47*関係係数シート!G37</f>
        <v>0</v>
      </c>
      <c r="S41" s="523">
        <f>R41*関係係数シート!D37</f>
        <v>0</v>
      </c>
      <c r="T41" s="523">
        <v>0</v>
      </c>
      <c r="U41" s="523">
        <f>T41*関係係数シート!E37</f>
        <v>0</v>
      </c>
      <c r="V41" s="524">
        <f>T41*関係係数シート!F37</f>
        <v>0</v>
      </c>
      <c r="W41" s="4"/>
      <c r="X41" s="525">
        <f>ROUND(D41*関係係数シート!$H37,0)</f>
        <v>0</v>
      </c>
      <c r="Y41" s="526">
        <f>ROUND(I41*関係係数シート!$H37,0)</f>
        <v>0</v>
      </c>
      <c r="Z41" s="526">
        <f t="shared" si="6"/>
        <v>0</v>
      </c>
      <c r="AA41" s="527">
        <f>ROUND(T41*関係係数シート!H37,0)</f>
        <v>0</v>
      </c>
      <c r="AB41" s="518">
        <f>ROUND(D41*関係係数シート!$I37,0)</f>
        <v>0</v>
      </c>
      <c r="AC41" s="519">
        <f>ROUND(I41*関係係数シート!$I37,0)</f>
        <v>0</v>
      </c>
      <c r="AD41" s="519">
        <f t="shared" si="7"/>
        <v>0</v>
      </c>
      <c r="AE41" s="467">
        <f>ROUND(T41*関係係数シート!I37,0)</f>
        <v>0</v>
      </c>
      <c r="AG41" s="528">
        <f t="shared" si="3"/>
        <v>0</v>
      </c>
      <c r="AH41" s="529">
        <f t="shared" si="4"/>
        <v>0</v>
      </c>
      <c r="AI41" s="530">
        <f t="shared" si="5"/>
        <v>0</v>
      </c>
      <c r="AJ41" s="528">
        <f t="shared" si="8"/>
        <v>0</v>
      </c>
      <c r="AK41" s="531">
        <f t="shared" si="9"/>
        <v>0</v>
      </c>
      <c r="AL41" s="532">
        <f t="shared" si="10"/>
        <v>1</v>
      </c>
      <c r="AM41" s="274"/>
      <c r="AN41" s="533">
        <v>34</v>
      </c>
      <c r="AO41" s="534" t="e">
        <f t="shared" si="11"/>
        <v>#N/A</v>
      </c>
      <c r="AP41" s="535" t="e">
        <f t="shared" si="12"/>
        <v>#N/A</v>
      </c>
      <c r="AQ41" s="536" t="e">
        <f t="shared" si="13"/>
        <v>#N/A</v>
      </c>
      <c r="AR41" s="537" t="e">
        <f t="shared" si="14"/>
        <v>#N/A</v>
      </c>
      <c r="AS41" s="538" t="e">
        <f>SUM(AP$8:AP41)/SUM($AP$8:$AP$46)</f>
        <v>#N/A</v>
      </c>
      <c r="AT41" s="539" t="e">
        <f t="shared" si="15"/>
        <v>#N/A</v>
      </c>
      <c r="AU41" s="540" t="e">
        <f t="shared" si="16"/>
        <v>#N/A</v>
      </c>
    </row>
    <row r="42" spans="2:47" ht="20.100000000000001" customHeight="1">
      <c r="B42" s="468" t="s">
        <v>352</v>
      </c>
      <c r="C42" s="541" t="s">
        <v>92</v>
      </c>
      <c r="D42" s="542">
        <f>計算シート１!F40</f>
        <v>0</v>
      </c>
      <c r="E42" s="543">
        <f>D42*関係係数シート!$E38</f>
        <v>0</v>
      </c>
      <c r="F42" s="544">
        <f>D42*関係係数シート!$F38</f>
        <v>0</v>
      </c>
      <c r="G42" s="543">
        <v>0</v>
      </c>
      <c r="H42" s="543">
        <f>G42*関係係数シート!D38</f>
        <v>0</v>
      </c>
      <c r="I42" s="545">
        <v>0</v>
      </c>
      <c r="J42" s="543">
        <f>I42*関係係数シート!$E38</f>
        <v>0</v>
      </c>
      <c r="K42" s="544">
        <f>I42*関係係数シート!$F38</f>
        <v>0</v>
      </c>
      <c r="L42" s="543">
        <f t="shared" si="0"/>
        <v>0</v>
      </c>
      <c r="M42" s="543">
        <f t="shared" si="1"/>
        <v>0</v>
      </c>
      <c r="N42" s="472">
        <f t="shared" si="2"/>
        <v>0</v>
      </c>
      <c r="O42" s="72"/>
      <c r="P42" s="546"/>
      <c r="Q42" s="547"/>
      <c r="R42" s="548">
        <f>$Q$47*関係係数シート!G38</f>
        <v>0</v>
      </c>
      <c r="S42" s="548">
        <f>R42*関係係数シート!D38</f>
        <v>0</v>
      </c>
      <c r="T42" s="548">
        <v>0</v>
      </c>
      <c r="U42" s="548">
        <f>T42*関係係数シート!E38</f>
        <v>0</v>
      </c>
      <c r="V42" s="549">
        <f>T42*関係係数シート!F38</f>
        <v>0</v>
      </c>
      <c r="W42" s="4"/>
      <c r="X42" s="550">
        <f>ROUND(D42*関係係数シート!$H38,0)</f>
        <v>0</v>
      </c>
      <c r="Y42" s="551">
        <f>ROUND(I42*関係係数シート!$H38,0)</f>
        <v>0</v>
      </c>
      <c r="Z42" s="551">
        <f t="shared" si="6"/>
        <v>0</v>
      </c>
      <c r="AA42" s="552">
        <f>ROUND(T42*関係係数シート!H38,0)</f>
        <v>0</v>
      </c>
      <c r="AB42" s="543">
        <f>ROUND(D42*関係係数シート!$I38,0)</f>
        <v>0</v>
      </c>
      <c r="AC42" s="544">
        <f>ROUND(I42*関係係数シート!$I38,0)</f>
        <v>0</v>
      </c>
      <c r="AD42" s="544">
        <f t="shared" si="7"/>
        <v>0</v>
      </c>
      <c r="AE42" s="472">
        <f>ROUND(T42*関係係数シート!I38,0)</f>
        <v>0</v>
      </c>
      <c r="AG42" s="553">
        <f t="shared" si="3"/>
        <v>0</v>
      </c>
      <c r="AH42" s="554">
        <f t="shared" si="4"/>
        <v>0</v>
      </c>
      <c r="AI42" s="555">
        <f t="shared" si="5"/>
        <v>0</v>
      </c>
      <c r="AJ42" s="553">
        <f t="shared" si="8"/>
        <v>0</v>
      </c>
      <c r="AK42" s="556">
        <f t="shared" si="9"/>
        <v>0</v>
      </c>
      <c r="AL42" s="557">
        <f t="shared" si="10"/>
        <v>1</v>
      </c>
      <c r="AM42" s="274"/>
      <c r="AN42" s="558">
        <v>35</v>
      </c>
      <c r="AO42" s="559" t="e">
        <f t="shared" si="11"/>
        <v>#N/A</v>
      </c>
      <c r="AP42" s="560" t="e">
        <f t="shared" si="12"/>
        <v>#N/A</v>
      </c>
      <c r="AQ42" s="561" t="e">
        <f t="shared" si="13"/>
        <v>#N/A</v>
      </c>
      <c r="AR42" s="562" t="e">
        <f t="shared" si="14"/>
        <v>#N/A</v>
      </c>
      <c r="AS42" s="563" t="e">
        <f>SUM(AP$8:AP42)/SUM($AP$8:$AP$46)</f>
        <v>#N/A</v>
      </c>
      <c r="AT42" s="564" t="e">
        <f t="shared" si="15"/>
        <v>#N/A</v>
      </c>
      <c r="AU42" s="565" t="e">
        <f t="shared" si="16"/>
        <v>#N/A</v>
      </c>
    </row>
    <row r="43" spans="2:47" ht="21" customHeight="1">
      <c r="B43" s="473" t="s">
        <v>353</v>
      </c>
      <c r="C43" s="566" t="s">
        <v>93</v>
      </c>
      <c r="D43" s="567">
        <f>計算シート１!F41</f>
        <v>0</v>
      </c>
      <c r="E43" s="568">
        <f>D43*関係係数シート!$E39</f>
        <v>0</v>
      </c>
      <c r="F43" s="569">
        <f>D43*関係係数シート!$F39</f>
        <v>0</v>
      </c>
      <c r="G43" s="568">
        <v>0</v>
      </c>
      <c r="H43" s="568">
        <f>G43*関係係数シート!D39</f>
        <v>0</v>
      </c>
      <c r="I43" s="570">
        <v>0</v>
      </c>
      <c r="J43" s="568">
        <f>I43*関係係数シート!$E39</f>
        <v>0</v>
      </c>
      <c r="K43" s="569">
        <f>I43*関係係数シート!$F39</f>
        <v>0</v>
      </c>
      <c r="L43" s="568">
        <f t="shared" si="0"/>
        <v>0</v>
      </c>
      <c r="M43" s="568">
        <f t="shared" si="1"/>
        <v>0</v>
      </c>
      <c r="N43" s="477">
        <f t="shared" si="2"/>
        <v>0</v>
      </c>
      <c r="O43" s="72"/>
      <c r="P43" s="571"/>
      <c r="Q43" s="572"/>
      <c r="R43" s="573">
        <f>$Q$47*関係係数シート!G39</f>
        <v>0</v>
      </c>
      <c r="S43" s="573">
        <f>R43*関係係数シート!D39</f>
        <v>0</v>
      </c>
      <c r="T43" s="573">
        <v>0</v>
      </c>
      <c r="U43" s="573">
        <f>T43*関係係数シート!E39</f>
        <v>0</v>
      </c>
      <c r="V43" s="574">
        <f>T43*関係係数シート!F39</f>
        <v>0</v>
      </c>
      <c r="W43" s="4"/>
      <c r="X43" s="575">
        <f>ROUND(D43*関係係数シート!$H39,0)</f>
        <v>0</v>
      </c>
      <c r="Y43" s="576">
        <f>ROUND(I43*関係係数シート!$H39,0)</f>
        <v>0</v>
      </c>
      <c r="Z43" s="576">
        <f t="shared" si="6"/>
        <v>0</v>
      </c>
      <c r="AA43" s="577">
        <f>ROUND(T43*関係係数シート!H39,0)</f>
        <v>0</v>
      </c>
      <c r="AB43" s="568">
        <f>ROUND(D43*関係係数シート!$I39,0)</f>
        <v>0</v>
      </c>
      <c r="AC43" s="569">
        <f>ROUND(I43*関係係数シート!$I39,0)</f>
        <v>0</v>
      </c>
      <c r="AD43" s="569">
        <f t="shared" si="7"/>
        <v>0</v>
      </c>
      <c r="AE43" s="477">
        <f>ROUND(T43*関係係数シート!I39,0)</f>
        <v>0</v>
      </c>
      <c r="AG43" s="578">
        <f t="shared" si="3"/>
        <v>0</v>
      </c>
      <c r="AH43" s="579">
        <f t="shared" si="4"/>
        <v>0</v>
      </c>
      <c r="AI43" s="580">
        <f t="shared" si="5"/>
        <v>0</v>
      </c>
      <c r="AJ43" s="578">
        <f t="shared" si="8"/>
        <v>0</v>
      </c>
      <c r="AK43" s="581">
        <f t="shared" si="9"/>
        <v>0</v>
      </c>
      <c r="AL43" s="582">
        <f t="shared" si="10"/>
        <v>1</v>
      </c>
      <c r="AM43" s="274"/>
      <c r="AN43" s="583">
        <v>36</v>
      </c>
      <c r="AO43" s="584" t="e">
        <f t="shared" si="11"/>
        <v>#N/A</v>
      </c>
      <c r="AP43" s="585" t="e">
        <f t="shared" si="12"/>
        <v>#N/A</v>
      </c>
      <c r="AQ43" s="586" t="e">
        <f t="shared" si="13"/>
        <v>#N/A</v>
      </c>
      <c r="AR43" s="587" t="e">
        <f t="shared" si="14"/>
        <v>#N/A</v>
      </c>
      <c r="AS43" s="588" t="e">
        <f>SUM(AP$8:AP43)/SUM($AP$8:$AP$46)</f>
        <v>#N/A</v>
      </c>
      <c r="AT43" s="589" t="e">
        <f t="shared" si="15"/>
        <v>#N/A</v>
      </c>
      <c r="AU43" s="590" t="e">
        <f t="shared" si="16"/>
        <v>#N/A</v>
      </c>
    </row>
    <row r="44" spans="2:47" ht="21" customHeight="1">
      <c r="B44" s="463" t="s">
        <v>117</v>
      </c>
      <c r="C44" s="516" t="s">
        <v>379</v>
      </c>
      <c r="D44" s="517">
        <f>計算シート１!F42</f>
        <v>0</v>
      </c>
      <c r="E44" s="518">
        <f>D44*関係係数シート!$E40</f>
        <v>0</v>
      </c>
      <c r="F44" s="519">
        <f>D44*関係係数シート!$F40</f>
        <v>0</v>
      </c>
      <c r="G44" s="518">
        <v>0</v>
      </c>
      <c r="H44" s="518">
        <f>G44*関係係数シート!D40</f>
        <v>0</v>
      </c>
      <c r="I44" s="520">
        <v>0</v>
      </c>
      <c r="J44" s="518">
        <f>I44*関係係数シート!$E40</f>
        <v>0</v>
      </c>
      <c r="K44" s="519">
        <f>I44*関係係数シート!$F40</f>
        <v>0</v>
      </c>
      <c r="L44" s="518">
        <f t="shared" si="0"/>
        <v>0</v>
      </c>
      <c r="M44" s="518">
        <f t="shared" si="1"/>
        <v>0</v>
      </c>
      <c r="N44" s="467">
        <f t="shared" si="2"/>
        <v>0</v>
      </c>
      <c r="O44" s="72"/>
      <c r="P44" s="521"/>
      <c r="Q44" s="522"/>
      <c r="R44" s="523">
        <f>$Q$47*関係係数シート!G40</f>
        <v>0</v>
      </c>
      <c r="S44" s="523">
        <f>R44*関係係数シート!D40</f>
        <v>0</v>
      </c>
      <c r="T44" s="523">
        <v>0</v>
      </c>
      <c r="U44" s="523">
        <f>T44*関係係数シート!E40</f>
        <v>0</v>
      </c>
      <c r="V44" s="524">
        <f>T44*関係係数シート!F40</f>
        <v>0</v>
      </c>
      <c r="W44" s="4"/>
      <c r="X44" s="525">
        <f>ROUND(D44*関係係数シート!$H40,0)</f>
        <v>0</v>
      </c>
      <c r="Y44" s="526">
        <f>ROUND(I44*関係係数シート!$H40,0)</f>
        <v>0</v>
      </c>
      <c r="Z44" s="526">
        <f t="shared" si="6"/>
        <v>0</v>
      </c>
      <c r="AA44" s="527">
        <f>ROUND(T44*関係係数シート!H40,0)</f>
        <v>0</v>
      </c>
      <c r="AB44" s="518">
        <f>ROUND(D44*関係係数シート!$I40,0)</f>
        <v>0</v>
      </c>
      <c r="AC44" s="519">
        <f>ROUND(I44*関係係数シート!$I40,0)</f>
        <v>0</v>
      </c>
      <c r="AD44" s="519">
        <f t="shared" si="7"/>
        <v>0</v>
      </c>
      <c r="AE44" s="467">
        <f>ROUND(T44*関係係数シート!I40,0)</f>
        <v>0</v>
      </c>
      <c r="AG44" s="528">
        <f t="shared" si="3"/>
        <v>0</v>
      </c>
      <c r="AH44" s="529">
        <f t="shared" si="4"/>
        <v>0</v>
      </c>
      <c r="AI44" s="530">
        <f t="shared" si="5"/>
        <v>0</v>
      </c>
      <c r="AJ44" s="528">
        <f t="shared" si="8"/>
        <v>0</v>
      </c>
      <c r="AK44" s="531">
        <f t="shared" si="9"/>
        <v>0</v>
      </c>
      <c r="AL44" s="532">
        <f t="shared" si="10"/>
        <v>1</v>
      </c>
      <c r="AM44" s="274"/>
      <c r="AN44" s="533">
        <v>37</v>
      </c>
      <c r="AO44" s="534" t="e">
        <f t="shared" si="11"/>
        <v>#N/A</v>
      </c>
      <c r="AP44" s="535" t="e">
        <f t="shared" si="12"/>
        <v>#N/A</v>
      </c>
      <c r="AQ44" s="536" t="e">
        <f t="shared" si="13"/>
        <v>#N/A</v>
      </c>
      <c r="AR44" s="537" t="e">
        <f t="shared" si="14"/>
        <v>#N/A</v>
      </c>
      <c r="AS44" s="538" t="e">
        <f>SUM(AP$8:AP44)/SUM($AP$8:$AP$46)</f>
        <v>#N/A</v>
      </c>
      <c r="AT44" s="539" t="e">
        <f t="shared" si="15"/>
        <v>#N/A</v>
      </c>
      <c r="AU44" s="540" t="e">
        <f t="shared" si="16"/>
        <v>#N/A</v>
      </c>
    </row>
    <row r="45" spans="2:47" ht="18" customHeight="1">
      <c r="B45" s="463" t="s">
        <v>118</v>
      </c>
      <c r="C45" s="591" t="s">
        <v>17</v>
      </c>
      <c r="D45" s="517">
        <f>計算シート１!F43</f>
        <v>0</v>
      </c>
      <c r="E45" s="518">
        <f>D45*関係係数シート!$E41</f>
        <v>0</v>
      </c>
      <c r="F45" s="519">
        <f>D45*関係係数シート!$F41</f>
        <v>0</v>
      </c>
      <c r="G45" s="518">
        <v>0</v>
      </c>
      <c r="H45" s="518">
        <f>G45*関係係数シート!D41</f>
        <v>0</v>
      </c>
      <c r="I45" s="520">
        <v>0</v>
      </c>
      <c r="J45" s="518">
        <f>I45*関係係数シート!$E41</f>
        <v>0</v>
      </c>
      <c r="K45" s="519">
        <f>I45*関係係数シート!$F41</f>
        <v>0</v>
      </c>
      <c r="L45" s="518">
        <f t="shared" si="0"/>
        <v>0</v>
      </c>
      <c r="M45" s="518">
        <f t="shared" si="1"/>
        <v>0</v>
      </c>
      <c r="N45" s="467">
        <f t="shared" si="2"/>
        <v>0</v>
      </c>
      <c r="O45" s="75"/>
      <c r="P45" s="521"/>
      <c r="Q45" s="522"/>
      <c r="R45" s="523">
        <f>$Q$47*関係係数シート!G41</f>
        <v>0</v>
      </c>
      <c r="S45" s="523">
        <f>R45*関係係数シート!D41</f>
        <v>0</v>
      </c>
      <c r="T45" s="523">
        <v>0</v>
      </c>
      <c r="U45" s="523">
        <f>T45*関係係数シート!E41</f>
        <v>0</v>
      </c>
      <c r="V45" s="524">
        <f>T45*関係係数シート!F41</f>
        <v>0</v>
      </c>
      <c r="W45" s="5"/>
      <c r="X45" s="525">
        <f>ROUND(D45*関係係数シート!$H41,0)</f>
        <v>0</v>
      </c>
      <c r="Y45" s="526">
        <f>ROUND(I45*関係係数シート!$H41,0)</f>
        <v>0</v>
      </c>
      <c r="Z45" s="526">
        <f t="shared" si="6"/>
        <v>0</v>
      </c>
      <c r="AA45" s="527">
        <f>ROUND(T45*関係係数シート!H41,0)</f>
        <v>0</v>
      </c>
      <c r="AB45" s="518">
        <f>ROUND(D45*関係係数シート!$I41,0)</f>
        <v>0</v>
      </c>
      <c r="AC45" s="519">
        <f>ROUND(I45*関係係数シート!$I41,0)</f>
        <v>0</v>
      </c>
      <c r="AD45" s="519">
        <f t="shared" si="7"/>
        <v>0</v>
      </c>
      <c r="AE45" s="467">
        <f>ROUND(T45*関係係数シート!I41,0)</f>
        <v>0</v>
      </c>
      <c r="AG45" s="528">
        <f t="shared" si="3"/>
        <v>0</v>
      </c>
      <c r="AH45" s="529">
        <f t="shared" si="4"/>
        <v>0</v>
      </c>
      <c r="AI45" s="530">
        <f t="shared" si="5"/>
        <v>0</v>
      </c>
      <c r="AJ45" s="528">
        <f t="shared" si="8"/>
        <v>0</v>
      </c>
      <c r="AK45" s="531">
        <f t="shared" si="9"/>
        <v>0</v>
      </c>
      <c r="AL45" s="532">
        <f t="shared" si="10"/>
        <v>1</v>
      </c>
      <c r="AM45" s="274"/>
      <c r="AN45" s="533">
        <v>38</v>
      </c>
      <c r="AO45" s="534" t="e">
        <f t="shared" si="11"/>
        <v>#N/A</v>
      </c>
      <c r="AP45" s="535" t="e">
        <f t="shared" si="12"/>
        <v>#N/A</v>
      </c>
      <c r="AQ45" s="536" t="e">
        <f t="shared" si="13"/>
        <v>#N/A</v>
      </c>
      <c r="AR45" s="537" t="e">
        <f t="shared" si="14"/>
        <v>#N/A</v>
      </c>
      <c r="AS45" s="538" t="e">
        <f>SUM(AP$8:AP45)/SUM($AP$8:$AP$46)</f>
        <v>#N/A</v>
      </c>
      <c r="AT45" s="539" t="e">
        <f t="shared" si="15"/>
        <v>#N/A</v>
      </c>
      <c r="AU45" s="540" t="e">
        <f t="shared" si="16"/>
        <v>#N/A</v>
      </c>
    </row>
    <row r="46" spans="2:47" ht="19.5" customHeight="1" thickBot="1">
      <c r="B46" s="594" t="s">
        <v>119</v>
      </c>
      <c r="C46" s="595" t="s">
        <v>18</v>
      </c>
      <c r="D46" s="596">
        <f>計算シート１!F44</f>
        <v>0</v>
      </c>
      <c r="E46" s="597">
        <f>D46*関係係数シート!$E42</f>
        <v>0</v>
      </c>
      <c r="F46" s="598">
        <f>D46*関係係数シート!$F42</f>
        <v>0</v>
      </c>
      <c r="G46" s="597">
        <v>0</v>
      </c>
      <c r="H46" s="597">
        <f>G46*関係係数シート!D42</f>
        <v>0</v>
      </c>
      <c r="I46" s="599">
        <v>0</v>
      </c>
      <c r="J46" s="597">
        <f>I46*関係係数シート!$E42</f>
        <v>0</v>
      </c>
      <c r="K46" s="598">
        <f>I46*関係係数シート!$F42</f>
        <v>0</v>
      </c>
      <c r="L46" s="597">
        <f t="shared" si="0"/>
        <v>0</v>
      </c>
      <c r="M46" s="597">
        <f t="shared" si="1"/>
        <v>0</v>
      </c>
      <c r="N46" s="600">
        <f t="shared" si="2"/>
        <v>0</v>
      </c>
      <c r="P46" s="601"/>
      <c r="Q46" s="602"/>
      <c r="R46" s="603">
        <f>$Q$47*関係係数シート!G42</f>
        <v>0</v>
      </c>
      <c r="S46" s="603">
        <f>R46*関係係数シート!D42</f>
        <v>0</v>
      </c>
      <c r="T46" s="603">
        <v>0</v>
      </c>
      <c r="U46" s="603">
        <f>T46*関係係数シート!E42</f>
        <v>0</v>
      </c>
      <c r="V46" s="604">
        <f>T46*関係係数シート!F42</f>
        <v>0</v>
      </c>
      <c r="X46" s="605">
        <f>ROUND(D46*関係係数シート!$H42,0)</f>
        <v>0</v>
      </c>
      <c r="Y46" s="606">
        <f>ROUND(I46*関係係数シート!$H42,0)</f>
        <v>0</v>
      </c>
      <c r="Z46" s="606">
        <f t="shared" si="6"/>
        <v>0</v>
      </c>
      <c r="AA46" s="607">
        <f>ROUND(T46*関係係数シート!H42,0)</f>
        <v>0</v>
      </c>
      <c r="AB46" s="597">
        <f>ROUND(D46*関係係数シート!$I42,0)</f>
        <v>0</v>
      </c>
      <c r="AC46" s="598">
        <f>ROUND(I46*関係係数シート!$I42,0)</f>
        <v>0</v>
      </c>
      <c r="AD46" s="598">
        <f t="shared" si="7"/>
        <v>0</v>
      </c>
      <c r="AE46" s="600">
        <f>ROUND(T46*関係係数シート!I42,0)</f>
        <v>0</v>
      </c>
      <c r="AG46" s="608">
        <f t="shared" si="3"/>
        <v>0</v>
      </c>
      <c r="AH46" s="609">
        <f t="shared" si="4"/>
        <v>0</v>
      </c>
      <c r="AI46" s="610">
        <f t="shared" si="5"/>
        <v>0</v>
      </c>
      <c r="AJ46" s="608">
        <f t="shared" si="8"/>
        <v>0</v>
      </c>
      <c r="AK46" s="611">
        <f t="shared" si="9"/>
        <v>0</v>
      </c>
      <c r="AL46" s="612">
        <f t="shared" si="10"/>
        <v>1</v>
      </c>
      <c r="AM46" s="274"/>
      <c r="AN46" s="613">
        <v>39</v>
      </c>
      <c r="AO46" s="614" t="e">
        <f t="shared" si="11"/>
        <v>#N/A</v>
      </c>
      <c r="AP46" s="615" t="e">
        <f t="shared" si="12"/>
        <v>#N/A</v>
      </c>
      <c r="AQ46" s="616" t="e">
        <f t="shared" si="13"/>
        <v>#N/A</v>
      </c>
      <c r="AR46" s="617" t="e">
        <f t="shared" si="14"/>
        <v>#N/A</v>
      </c>
      <c r="AS46" s="618" t="e">
        <f>SUM(AP$8:AP46)/SUM($AP$8:$AP$46)</f>
        <v>#N/A</v>
      </c>
      <c r="AT46" s="619" t="e">
        <f t="shared" si="15"/>
        <v>#N/A</v>
      </c>
      <c r="AU46" s="620" t="e">
        <f t="shared" si="16"/>
        <v>#N/A</v>
      </c>
    </row>
    <row r="47" spans="2:47" ht="19.5" customHeight="1" thickBot="1">
      <c r="B47" s="63"/>
      <c r="C47" s="64" t="s">
        <v>37</v>
      </c>
      <c r="D47" s="69">
        <f t="shared" ref="D47:N47" si="17">SUM(D8:D46)</f>
        <v>0</v>
      </c>
      <c r="E47" s="73">
        <f t="shared" si="17"/>
        <v>0</v>
      </c>
      <c r="F47" s="300">
        <f t="shared" si="17"/>
        <v>0</v>
      </c>
      <c r="G47" s="73">
        <f t="shared" si="17"/>
        <v>0</v>
      </c>
      <c r="H47" s="73">
        <f t="shared" si="17"/>
        <v>0</v>
      </c>
      <c r="I47" s="295">
        <f t="shared" si="17"/>
        <v>0</v>
      </c>
      <c r="J47" s="73">
        <f t="shared" si="17"/>
        <v>0</v>
      </c>
      <c r="K47" s="73">
        <f t="shared" si="17"/>
        <v>0</v>
      </c>
      <c r="L47" s="73">
        <f t="shared" si="17"/>
        <v>0</v>
      </c>
      <c r="M47" s="73">
        <f t="shared" si="17"/>
        <v>0</v>
      </c>
      <c r="N47" s="71">
        <f t="shared" si="17"/>
        <v>0</v>
      </c>
      <c r="P47" s="132">
        <f>関係係数シート!M3</f>
        <v>0.5960677179768451</v>
      </c>
      <c r="Q47" s="73">
        <f>N47*P47</f>
        <v>0</v>
      </c>
      <c r="R47" s="76">
        <f>SUM(R8:R46)</f>
        <v>0</v>
      </c>
      <c r="S47" s="76">
        <f>SUM(S8:S46)</f>
        <v>0</v>
      </c>
      <c r="T47" s="76">
        <f>SUM(T8:T46)</f>
        <v>0</v>
      </c>
      <c r="U47" s="76">
        <f>SUM(U8:U46)</f>
        <v>0</v>
      </c>
      <c r="V47" s="78">
        <f>SUM(V8:V46)</f>
        <v>0</v>
      </c>
      <c r="X47" s="80">
        <f t="shared" ref="X47:AE47" si="18">SUM(X8:X46)</f>
        <v>0</v>
      </c>
      <c r="Y47" s="271">
        <f t="shared" si="18"/>
        <v>0</v>
      </c>
      <c r="Z47" s="271">
        <f t="shared" si="18"/>
        <v>0</v>
      </c>
      <c r="AA47" s="76">
        <f t="shared" si="18"/>
        <v>0</v>
      </c>
      <c r="AB47" s="76">
        <f t="shared" si="18"/>
        <v>0</v>
      </c>
      <c r="AC47" s="272">
        <f t="shared" si="18"/>
        <v>0</v>
      </c>
      <c r="AD47" s="272">
        <f t="shared" si="18"/>
        <v>0</v>
      </c>
      <c r="AE47" s="78">
        <f t="shared" si="18"/>
        <v>0</v>
      </c>
      <c r="AG47" s="275">
        <f>SUM(AG8:AG46)</f>
        <v>0</v>
      </c>
      <c r="AH47" s="277">
        <f>SUM(AH8:AH46)</f>
        <v>0</v>
      </c>
      <c r="AI47" s="281">
        <f>SUM(AI8:AI46)</f>
        <v>0</v>
      </c>
      <c r="AJ47" s="275">
        <f>SUM(AJ8:AJ46)</f>
        <v>0</v>
      </c>
      <c r="AK47" s="279">
        <f>SUM(AK8:AK46)</f>
        <v>0</v>
      </c>
      <c r="AL47" s="278"/>
      <c r="AN47" s="283"/>
      <c r="AO47" s="282" t="s">
        <v>280</v>
      </c>
      <c r="AP47" s="276" t="e">
        <f>SUM(AP8:AP46)</f>
        <v>#N/A</v>
      </c>
      <c r="AQ47" s="288" t="e">
        <f>SUM(AQ8:AQ46)</f>
        <v>#N/A</v>
      </c>
      <c r="AR47" s="281" t="e">
        <f>SUM(AR8:AR46)</f>
        <v>#N/A</v>
      </c>
      <c r="AS47" s="284"/>
      <c r="AT47" s="275" t="e">
        <f>SUM(AT8:AT46)</f>
        <v>#N/A</v>
      </c>
      <c r="AU47" s="281" t="e">
        <f>SUM(AU8:AU46)</f>
        <v>#N/A</v>
      </c>
    </row>
    <row r="48" spans="2:47" ht="19.5" customHeight="1" thickBot="1"/>
    <row r="49" spans="19:20" ht="19.5" customHeight="1" thickTop="1" thickBot="1">
      <c r="S49" s="2" t="s">
        <v>50</v>
      </c>
      <c r="T49" s="77">
        <f>IFERROR(SUM(L47,T47)/計算シート１!D45,0)</f>
        <v>0</v>
      </c>
    </row>
    <row r="50" spans="19:20" ht="19.5" customHeight="1" thickTop="1"/>
  </sheetData>
  <mergeCells count="47">
    <mergeCell ref="AT4:AT7"/>
    <mergeCell ref="AU5:AU7"/>
    <mergeCell ref="AN3:AU3"/>
    <mergeCell ref="X5:X7"/>
    <mergeCell ref="Y5:Y7"/>
    <mergeCell ref="Z5:Z7"/>
    <mergeCell ref="AB5:AB7"/>
    <mergeCell ref="AC5:AC7"/>
    <mergeCell ref="AD5:AD7"/>
    <mergeCell ref="AN4:AN7"/>
    <mergeCell ref="AO4:AO7"/>
    <mergeCell ref="AP4:AP7"/>
    <mergeCell ref="AQ5:AQ7"/>
    <mergeCell ref="AS4:AS7"/>
    <mergeCell ref="AG3:AL3"/>
    <mergeCell ref="AG4:AG7"/>
    <mergeCell ref="AH5:AH7"/>
    <mergeCell ref="AJ4:AJ7"/>
    <mergeCell ref="AK5:AK7"/>
    <mergeCell ref="AL4:AL7"/>
    <mergeCell ref="G4:G7"/>
    <mergeCell ref="I5:I7"/>
    <mergeCell ref="J6:J7"/>
    <mergeCell ref="I4:K4"/>
    <mergeCell ref="L4:N4"/>
    <mergeCell ref="L5:L7"/>
    <mergeCell ref="M6:M7"/>
    <mergeCell ref="X3:AA3"/>
    <mergeCell ref="AB3:AE3"/>
    <mergeCell ref="P4:P7"/>
    <mergeCell ref="Q4:Q7"/>
    <mergeCell ref="X4:Z4"/>
    <mergeCell ref="AB4:AD4"/>
    <mergeCell ref="AA4:AA7"/>
    <mergeCell ref="AE4:AE7"/>
    <mergeCell ref="D3:N3"/>
    <mergeCell ref="B4:C7"/>
    <mergeCell ref="R4:R7"/>
    <mergeCell ref="P3:V3"/>
    <mergeCell ref="H4:H7"/>
    <mergeCell ref="S4:S7"/>
    <mergeCell ref="T4:T7"/>
    <mergeCell ref="U4:U7"/>
    <mergeCell ref="V4:V7"/>
    <mergeCell ref="D5:D7"/>
    <mergeCell ref="D4:F4"/>
    <mergeCell ref="E6:E7"/>
  </mergeCells>
  <phoneticPr fontId="3"/>
  <pageMargins left="0.35" right="0.31" top="0.51" bottom="0.33" header="0.24" footer="0.21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7</vt:i4>
      </vt:variant>
    </vt:vector>
  </HeadingPairs>
  <TitlesOfParts>
    <vt:vector size="19" baseType="lpstr">
      <vt:lpstr>説明シート</vt:lpstr>
      <vt:lpstr>入力シート</vt:lpstr>
      <vt:lpstr>与件データ作成シート</vt:lpstr>
      <vt:lpstr>出力シート</vt:lpstr>
      <vt:lpstr>フローチャート図</vt:lpstr>
      <vt:lpstr>与件データ計算シート</vt:lpstr>
      <vt:lpstr>按分データ等</vt:lpstr>
      <vt:lpstr>計算シート１</vt:lpstr>
      <vt:lpstr>計算シート２</vt:lpstr>
      <vt:lpstr>関係係数シート</vt:lpstr>
      <vt:lpstr>マージンシート</vt:lpstr>
      <vt:lpstr>更新履歴</vt:lpstr>
      <vt:lpstr>マージンシート!Print_Area</vt:lpstr>
      <vt:lpstr>関係係数シート!Print_Area</vt:lpstr>
      <vt:lpstr>計算シート１!Print_Area</vt:lpstr>
      <vt:lpstr>計算シート２!Print_Area</vt:lpstr>
      <vt:lpstr>出力シート!Print_Area</vt:lpstr>
      <vt:lpstr>説明シート!Print_Area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2024-01-11T06:09:04Z</cp:lastPrinted>
  <dcterms:created xsi:type="dcterms:W3CDTF">1997-01-08T22:48:59Z</dcterms:created>
  <dcterms:modified xsi:type="dcterms:W3CDTF">2025-12-12T01:18:57Z</dcterms:modified>
  <cp:contentStatus/>
</cp:coreProperties>
</file>