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42.183\03_kaiseki\01　共用\61　産業連関表\Ｒ６\10 分析ツール更新\02_経済波及効果分析ツール\02_修正作業（加工ファイル）\02_ツール【更新分】\"/>
    </mc:Choice>
  </mc:AlternateContent>
  <bookViews>
    <workbookView xWindow="0" yWindow="0" windowWidth="14016" windowHeight="8568" tabRatio="855"/>
  </bookViews>
  <sheets>
    <sheet name="説明シート" sheetId="18" r:id="rId1"/>
    <sheet name="入力シート" sheetId="19" r:id="rId2"/>
    <sheet name="出力シート" sheetId="14" r:id="rId3"/>
    <sheet name="フローチャート図" sheetId="23" r:id="rId4"/>
    <sheet name="計算シート " sheetId="15" r:id="rId5"/>
    <sheet name="関係係数シート" sheetId="16" r:id="rId6"/>
    <sheet name="マージンシート" sheetId="17" r:id="rId7"/>
    <sheet name="部門分類対応表" sheetId="25" r:id="rId8"/>
    <sheet name="百貨店＋スーパー（全国）" sheetId="29" r:id="rId9"/>
    <sheet name="百貨店＋スーパー（熊本県）" sheetId="38" r:id="rId10"/>
    <sheet name="百貨店（全国）" sheetId="39" r:id="rId11"/>
    <sheet name="スーパー（全国）" sheetId="40" r:id="rId12"/>
    <sheet name="更新履歴" sheetId="24" r:id="rId13"/>
  </sheets>
  <externalReferences>
    <externalReference r:id="rId14"/>
  </externalReferences>
  <definedNames>
    <definedName name="_xlnm._FilterDatabase" localSheetId="11" hidden="1">'スーパー（全国）'!$M$2:$M$19</definedName>
    <definedName name="_xlnm._FilterDatabase" localSheetId="6" hidden="1">マージンシート!$B$3:$N$41</definedName>
    <definedName name="_xlnm._FilterDatabase" localSheetId="1" hidden="1">出力シート!#REF!</definedName>
    <definedName name="_xlnm._FilterDatabase" localSheetId="10" hidden="1">'百貨店（全国）'!$M$2:$M$19</definedName>
    <definedName name="_xlnm._FilterDatabase" localSheetId="9" hidden="1">'百貨店＋スーパー（熊本県）'!$M$2:$M$19</definedName>
    <definedName name="_xlnm._FilterDatabase" localSheetId="8" hidden="1">'百貨店＋スーパー（全国）'!$M$2:$M$19</definedName>
    <definedName name="_xlnm.Print_Area" localSheetId="3">フローチャート図!$A$1:$AH$69</definedName>
    <definedName name="_xlnm.Print_Area" localSheetId="6">マージンシート!$B$2:$J$41</definedName>
    <definedName name="_xlnm.Print_Area" localSheetId="5">関係係数シート!$B$2:$CO$40</definedName>
    <definedName name="_xlnm.Print_Area" localSheetId="4">'計算シート '!$B$3:$AF$47</definedName>
    <definedName name="_xlnm.Print_Area" localSheetId="2">出力シート!$B$1:$K$135</definedName>
    <definedName name="_xlnm.Print_Area" localSheetId="1">入力シート!$B$2:$J$54</definedName>
    <definedName name="_xlnm.Print_Titles" localSheetId="4">'計算シート '!$B:$C</definedName>
    <definedName name="移輸出" localSheetId="11">OFFSET(#REF!,0,0,[0]!部門数,2)</definedName>
    <definedName name="移輸出" localSheetId="10">OFFSET(#REF!,0,0,[0]!部門数,2)</definedName>
    <definedName name="移輸出" localSheetId="9">OFFSET(#REF!,0,0,[0]!部門数,2)</definedName>
    <definedName name="移輸出">OFFSET(#REF!,0,0,部門数,2)</definedName>
    <definedName name="移輸入率" localSheetId="11">OFFSET(#REF!,0,0,[0]!部門数,[0]!部門数)</definedName>
    <definedName name="移輸入率" localSheetId="10">OFFSET(#REF!,0,0,[0]!部門数,[0]!部門数)</definedName>
    <definedName name="移輸入率" localSheetId="9">OFFSET(#REF!,0,0,[0]!部門数,[0]!部門数)</definedName>
    <definedName name="移輸入率">OFFSET(#REF!,0,0,部門数,部門数)</definedName>
    <definedName name="逆行列係数">OFFSET('[1]逆行列係数表（解放型）'!$D$5,0,0,部門数,部門数)</definedName>
    <definedName name="最終需要" localSheetId="11">OFFSET(#REF!,0,0,[0]!部門数,7)</definedName>
    <definedName name="最終需要" localSheetId="10">OFFSET(#REF!,0,0,[0]!部門数,7)</definedName>
    <definedName name="最終需要" localSheetId="9">OFFSET(#REF!,0,0,[0]!部門数,7)</definedName>
    <definedName name="最終需要">OFFSET(#REF!,0,0,部門数,7)</definedName>
    <definedName name="自給率" localSheetId="11">OFFSET(#REF!,0,0,[0]!部門数,[0]!部門数)</definedName>
    <definedName name="自給率" localSheetId="10">OFFSET(#REF!,0,0,[0]!部門数,[0]!部門数)</definedName>
    <definedName name="自給率" localSheetId="9">OFFSET(#REF!,0,0,[0]!部門数,[0]!部門数)</definedName>
    <definedName name="自給率">OFFSET(#REF!,0,0,部門数,部門数)</definedName>
    <definedName name="生産誘発額" localSheetId="11">OFFSET(#REF!,0,0,[0]!部門数,9)</definedName>
    <definedName name="生産誘発額" localSheetId="10">OFFSET(#REF!,0,0,[0]!部門数,9)</definedName>
    <definedName name="生産誘発額" localSheetId="9">OFFSET(#REF!,0,0,[0]!部門数,9)</definedName>
    <definedName name="生産誘発額">OFFSET(#REF!,0,0,部門数,9)</definedName>
    <definedName name="生産誘発額_移輸出" localSheetId="11">OFFSET(#REF!,0,0,[0]!部門数,2)</definedName>
    <definedName name="生産誘発額_移輸出" localSheetId="10">OFFSET(#REF!,0,0,[0]!部門数,2)</definedName>
    <definedName name="生産誘発額_移輸出" localSheetId="9">OFFSET(#REF!,0,0,[0]!部門数,2)</definedName>
    <definedName name="生産誘発額_移輸出">OFFSET(#REF!,0,0,部門数,2)</definedName>
    <definedName name="粗付加価値率" localSheetId="11">OFFSET(#REF!,0,0,[0]!部門数,[0]!部門数)</definedName>
    <definedName name="粗付加価値率" localSheetId="10">OFFSET(#REF!,0,0,[0]!部門数,[0]!部門数)</definedName>
    <definedName name="粗付加価値率" localSheetId="9">OFFSET(#REF!,0,0,[0]!部門数,[0]!部門数)</definedName>
    <definedName name="粗付加価値率">OFFSET(#REF!,0,0,部門数,部門数)</definedName>
    <definedName name="単位行列">_xlfn.MUNIT(部門数)</definedName>
    <definedName name="投入係数">OFFSET([1]投入係数表!$D$5,0,0,部門数,部門数)</definedName>
    <definedName name="部門数">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38" l="1"/>
  <c r="J30" i="40" l="1"/>
  <c r="F30" i="40"/>
  <c r="I29" i="40"/>
  <c r="J29" i="40" s="1"/>
  <c r="F29" i="40"/>
  <c r="J28" i="40"/>
  <c r="I28" i="40"/>
  <c r="F28" i="40"/>
  <c r="I27" i="40"/>
  <c r="J27" i="40" s="1"/>
  <c r="F27" i="40"/>
  <c r="J26" i="40"/>
  <c r="I26" i="40"/>
  <c r="F26" i="40"/>
  <c r="I25" i="40"/>
  <c r="J25" i="40" s="1"/>
  <c r="F25" i="40"/>
  <c r="J24" i="40"/>
  <c r="I24" i="40"/>
  <c r="F24" i="40"/>
  <c r="I23" i="40"/>
  <c r="J23" i="40" s="1"/>
  <c r="F23" i="40"/>
  <c r="J22" i="40"/>
  <c r="I22" i="40"/>
  <c r="F22" i="40"/>
  <c r="I21" i="40"/>
  <c r="J21" i="40" s="1"/>
  <c r="F21" i="40"/>
  <c r="J20" i="40"/>
  <c r="I20" i="40"/>
  <c r="F20" i="40"/>
  <c r="L19" i="40"/>
  <c r="J19" i="40"/>
  <c r="I19" i="40"/>
  <c r="F19" i="40"/>
  <c r="L18" i="40"/>
  <c r="J18" i="40"/>
  <c r="I18" i="40"/>
  <c r="F18" i="40"/>
  <c r="L17" i="40"/>
  <c r="J17" i="40"/>
  <c r="I17" i="40"/>
  <c r="F17" i="40"/>
  <c r="L16" i="40"/>
  <c r="J16" i="40"/>
  <c r="I16" i="40"/>
  <c r="F16" i="40"/>
  <c r="L15" i="40"/>
  <c r="J15" i="40"/>
  <c r="I15" i="40"/>
  <c r="F15" i="40"/>
  <c r="L14" i="40"/>
  <c r="J14" i="40"/>
  <c r="I14" i="40"/>
  <c r="F14" i="40"/>
  <c r="L13" i="40"/>
  <c r="J13" i="40"/>
  <c r="I13" i="40"/>
  <c r="F13" i="40"/>
  <c r="L12" i="40"/>
  <c r="J12" i="40"/>
  <c r="I12" i="40"/>
  <c r="F12" i="40"/>
  <c r="L11" i="40"/>
  <c r="J11" i="40"/>
  <c r="I11" i="40"/>
  <c r="F11" i="40"/>
  <c r="L10" i="40"/>
  <c r="J10" i="40"/>
  <c r="I10" i="40"/>
  <c r="F10" i="40"/>
  <c r="L9" i="40"/>
  <c r="J9" i="40"/>
  <c r="I9" i="40"/>
  <c r="F9" i="40"/>
  <c r="L8" i="40"/>
  <c r="J8" i="40"/>
  <c r="I8" i="40"/>
  <c r="F8" i="40"/>
  <c r="L7" i="40"/>
  <c r="J7" i="40"/>
  <c r="I7" i="40"/>
  <c r="F7" i="40"/>
  <c r="L6" i="40"/>
  <c r="J6" i="40"/>
  <c r="I6" i="40"/>
  <c r="F6" i="40"/>
  <c r="L5" i="40"/>
  <c r="J5" i="40"/>
  <c r="I5" i="40"/>
  <c r="F5" i="40"/>
  <c r="L4" i="40"/>
  <c r="J4" i="40"/>
  <c r="I4" i="40"/>
  <c r="F4" i="40"/>
  <c r="O12" i="40" s="1"/>
  <c r="L3" i="40"/>
  <c r="J3" i="40"/>
  <c r="I3" i="40"/>
  <c r="F3" i="40"/>
  <c r="O11" i="40" s="1"/>
  <c r="J30" i="39"/>
  <c r="F30" i="39"/>
  <c r="I29" i="39"/>
  <c r="J29" i="39" s="1"/>
  <c r="F29" i="39"/>
  <c r="J28" i="39"/>
  <c r="I28" i="39"/>
  <c r="F28" i="39"/>
  <c r="I27" i="39"/>
  <c r="J27" i="39" s="1"/>
  <c r="F27" i="39"/>
  <c r="J26" i="39"/>
  <c r="I26" i="39"/>
  <c r="F26" i="39"/>
  <c r="I25" i="39"/>
  <c r="J25" i="39" s="1"/>
  <c r="F25" i="39"/>
  <c r="J24" i="39"/>
  <c r="I24" i="39"/>
  <c r="F24" i="39"/>
  <c r="I23" i="39"/>
  <c r="J23" i="39" s="1"/>
  <c r="F23" i="39"/>
  <c r="J22" i="39"/>
  <c r="I22" i="39"/>
  <c r="F22" i="39"/>
  <c r="I21" i="39"/>
  <c r="J21" i="39" s="1"/>
  <c r="O4" i="39" s="1"/>
  <c r="F21" i="39"/>
  <c r="J20" i="39"/>
  <c r="I20" i="39"/>
  <c r="F20" i="39"/>
  <c r="L19" i="39"/>
  <c r="J19" i="39"/>
  <c r="I19" i="39"/>
  <c r="F19" i="39"/>
  <c r="L18" i="39"/>
  <c r="J18" i="39"/>
  <c r="I18" i="39"/>
  <c r="F18" i="39"/>
  <c r="L17" i="39"/>
  <c r="J17" i="39"/>
  <c r="I17" i="39"/>
  <c r="F17" i="39"/>
  <c r="L16" i="39"/>
  <c r="J16" i="39"/>
  <c r="I16" i="39"/>
  <c r="F16" i="39"/>
  <c r="L15" i="39"/>
  <c r="J15" i="39"/>
  <c r="I15" i="39"/>
  <c r="F15" i="39"/>
  <c r="L14" i="39"/>
  <c r="J14" i="39"/>
  <c r="I14" i="39"/>
  <c r="F14" i="39"/>
  <c r="L13" i="39"/>
  <c r="J13" i="39"/>
  <c r="I13" i="39"/>
  <c r="F13" i="39"/>
  <c r="L12" i="39"/>
  <c r="J12" i="39"/>
  <c r="I12" i="39"/>
  <c r="F12" i="39"/>
  <c r="L11" i="39"/>
  <c r="J11" i="39"/>
  <c r="I11" i="39"/>
  <c r="F11" i="39"/>
  <c r="L10" i="39"/>
  <c r="J10" i="39"/>
  <c r="I10" i="39"/>
  <c r="F10" i="39"/>
  <c r="L9" i="39"/>
  <c r="J9" i="39"/>
  <c r="I9" i="39"/>
  <c r="F9" i="39"/>
  <c r="L8" i="39"/>
  <c r="J8" i="39"/>
  <c r="I8" i="39"/>
  <c r="F8" i="39"/>
  <c r="L7" i="39"/>
  <c r="J7" i="39"/>
  <c r="I7" i="39"/>
  <c r="F7" i="39"/>
  <c r="L6" i="39"/>
  <c r="J6" i="39"/>
  <c r="I6" i="39"/>
  <c r="F6" i="39"/>
  <c r="L5" i="39"/>
  <c r="J5" i="39"/>
  <c r="I5" i="39"/>
  <c r="F5" i="39"/>
  <c r="L4" i="39"/>
  <c r="J4" i="39"/>
  <c r="I4" i="39"/>
  <c r="F4" i="39"/>
  <c r="O10" i="39" s="1"/>
  <c r="L3" i="39"/>
  <c r="J3" i="39"/>
  <c r="I3" i="39"/>
  <c r="F3" i="39"/>
  <c r="O17" i="39" s="1"/>
  <c r="J30" i="38"/>
  <c r="F30" i="38"/>
  <c r="I29" i="38"/>
  <c r="J29" i="38" s="1"/>
  <c r="F29" i="38"/>
  <c r="I28" i="38"/>
  <c r="J28" i="38" s="1"/>
  <c r="F28" i="38"/>
  <c r="I27" i="38"/>
  <c r="J27" i="38" s="1"/>
  <c r="F27" i="38"/>
  <c r="J26" i="38"/>
  <c r="I26" i="38"/>
  <c r="F26" i="38"/>
  <c r="I25" i="38"/>
  <c r="J25" i="38" s="1"/>
  <c r="F25" i="38"/>
  <c r="I24" i="38"/>
  <c r="J24" i="38" s="1"/>
  <c r="F24" i="38"/>
  <c r="I23" i="38"/>
  <c r="J23" i="38" s="1"/>
  <c r="F23" i="38"/>
  <c r="J22" i="38"/>
  <c r="I22" i="38"/>
  <c r="F22" i="38"/>
  <c r="I21" i="38"/>
  <c r="J21" i="38" s="1"/>
  <c r="F21" i="38"/>
  <c r="I20" i="38"/>
  <c r="J20" i="38" s="1"/>
  <c r="F20" i="38"/>
  <c r="L19" i="38"/>
  <c r="O19" i="38" s="1"/>
  <c r="J19" i="38"/>
  <c r="I19" i="38"/>
  <c r="F19" i="38"/>
  <c r="L18" i="38"/>
  <c r="I18" i="38"/>
  <c r="J18" i="38" s="1"/>
  <c r="F18" i="38"/>
  <c r="L17" i="38"/>
  <c r="J17" i="38"/>
  <c r="I17" i="38"/>
  <c r="F17" i="38"/>
  <c r="L16" i="38"/>
  <c r="I16" i="38"/>
  <c r="J16" i="38" s="1"/>
  <c r="F16" i="38"/>
  <c r="L15" i="38"/>
  <c r="J15" i="38"/>
  <c r="I15" i="38"/>
  <c r="F15" i="38"/>
  <c r="L14" i="38"/>
  <c r="I14" i="38"/>
  <c r="J14" i="38" s="1"/>
  <c r="F14" i="38"/>
  <c r="L13" i="38"/>
  <c r="J13" i="38"/>
  <c r="I13" i="38"/>
  <c r="F13" i="38"/>
  <c r="L12" i="38"/>
  <c r="I12" i="38"/>
  <c r="J12" i="38" s="1"/>
  <c r="F12" i="38"/>
  <c r="L11" i="38"/>
  <c r="O11" i="38" s="1"/>
  <c r="J11" i="38"/>
  <c r="I11" i="38"/>
  <c r="F11" i="38"/>
  <c r="L10" i="38"/>
  <c r="I10" i="38"/>
  <c r="J10" i="38" s="1"/>
  <c r="O4" i="38" s="1"/>
  <c r="F10" i="38"/>
  <c r="L9" i="38"/>
  <c r="J9" i="38"/>
  <c r="I9" i="38"/>
  <c r="F9" i="38"/>
  <c r="L8" i="38"/>
  <c r="I8" i="38"/>
  <c r="J8" i="38" s="1"/>
  <c r="F8" i="38"/>
  <c r="L7" i="38"/>
  <c r="J7" i="38"/>
  <c r="I7" i="38"/>
  <c r="F7" i="38"/>
  <c r="L6" i="38"/>
  <c r="J6" i="38"/>
  <c r="F6" i="38"/>
  <c r="L5" i="38"/>
  <c r="J5" i="38"/>
  <c r="I5" i="38"/>
  <c r="F5" i="38"/>
  <c r="L4" i="38"/>
  <c r="I4" i="38"/>
  <c r="J4" i="38" s="1"/>
  <c r="F4" i="38"/>
  <c r="O18" i="38" s="1"/>
  <c r="L3" i="38"/>
  <c r="O3" i="38" s="1"/>
  <c r="J3" i="38"/>
  <c r="I3" i="38"/>
  <c r="F3" i="38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3" i="29"/>
  <c r="I22" i="29"/>
  <c r="J22" i="29" s="1"/>
  <c r="I11" i="29"/>
  <c r="J11" i="29" s="1"/>
  <c r="I10" i="29"/>
  <c r="J10" i="29" s="1"/>
  <c r="D45" i="19"/>
  <c r="D35" i="19"/>
  <c r="D34" i="19"/>
  <c r="D44" i="19"/>
  <c r="D36" i="19"/>
  <c r="D29" i="19"/>
  <c r="D40" i="19"/>
  <c r="D50" i="19"/>
  <c r="D43" i="19"/>
  <c r="D15" i="19"/>
  <c r="D37" i="19"/>
  <c r="D41" i="19"/>
  <c r="D49" i="19"/>
  <c r="D38" i="19"/>
  <c r="D39" i="19"/>
  <c r="D24" i="19"/>
  <c r="D26" i="19"/>
  <c r="D23" i="19"/>
  <c r="D46" i="19"/>
  <c r="D47" i="19"/>
  <c r="O4" i="40" l="1"/>
  <c r="O10" i="40"/>
  <c r="O16" i="40"/>
  <c r="O18" i="40"/>
  <c r="O8" i="40"/>
  <c r="O14" i="40"/>
  <c r="O7" i="40"/>
  <c r="O9" i="40"/>
  <c r="O13" i="40"/>
  <c r="O15" i="40"/>
  <c r="O17" i="40"/>
  <c r="O19" i="40"/>
  <c r="O6" i="40"/>
  <c r="O3" i="40"/>
  <c r="O5" i="40"/>
  <c r="O6" i="39"/>
  <c r="O12" i="39"/>
  <c r="O14" i="39"/>
  <c r="O16" i="39"/>
  <c r="O18" i="39"/>
  <c r="O8" i="39"/>
  <c r="O7" i="39"/>
  <c r="O9" i="39"/>
  <c r="O19" i="39"/>
  <c r="O3" i="39"/>
  <c r="O5" i="39"/>
  <c r="O11" i="39"/>
  <c r="O13" i="39"/>
  <c r="O15" i="39"/>
  <c r="O9" i="38"/>
  <c r="O17" i="38"/>
  <c r="O7" i="38"/>
  <c r="O15" i="38"/>
  <c r="O5" i="38"/>
  <c r="O13" i="38"/>
  <c r="O10" i="38"/>
  <c r="O14" i="38"/>
  <c r="O16" i="38"/>
  <c r="O6" i="38"/>
  <c r="O8" i="38"/>
  <c r="O12" i="38"/>
  <c r="L14" i="29"/>
  <c r="L19" i="29"/>
  <c r="L18" i="29"/>
  <c r="L17" i="29"/>
  <c r="L16" i="29"/>
  <c r="L15" i="29"/>
  <c r="L13" i="29"/>
  <c r="L12" i="29"/>
  <c r="L11" i="29"/>
  <c r="L10" i="29"/>
  <c r="L9" i="29"/>
  <c r="L8" i="29"/>
  <c r="L7" i="29"/>
  <c r="L6" i="29"/>
  <c r="L5" i="29"/>
  <c r="L4" i="29"/>
  <c r="L3" i="29"/>
  <c r="P3" i="40" l="1"/>
  <c r="P14" i="40"/>
  <c r="P6" i="40"/>
  <c r="P13" i="40"/>
  <c r="P8" i="40"/>
  <c r="P4" i="40"/>
  <c r="P10" i="40"/>
  <c r="P19" i="40"/>
  <c r="P9" i="40"/>
  <c r="P18" i="40"/>
  <c r="P12" i="40"/>
  <c r="P15" i="40"/>
  <c r="P5" i="40"/>
  <c r="P17" i="40"/>
  <c r="P7" i="40"/>
  <c r="P16" i="40"/>
  <c r="P11" i="40"/>
  <c r="P17" i="39"/>
  <c r="P13" i="39"/>
  <c r="P6" i="39"/>
  <c r="P11" i="39"/>
  <c r="P9" i="39"/>
  <c r="P16" i="39"/>
  <c r="P10" i="39"/>
  <c r="P18" i="39"/>
  <c r="P5" i="39"/>
  <c r="P7" i="39"/>
  <c r="P14" i="39"/>
  <c r="P19" i="39"/>
  <c r="P15" i="39"/>
  <c r="P3" i="39"/>
  <c r="P8" i="39"/>
  <c r="P12" i="39"/>
  <c r="P4" i="39"/>
  <c r="P10" i="38"/>
  <c r="P8" i="38"/>
  <c r="P13" i="38"/>
  <c r="P7" i="38"/>
  <c r="P15" i="38"/>
  <c r="P6" i="38"/>
  <c r="P19" i="38"/>
  <c r="P4" i="38"/>
  <c r="P16" i="38"/>
  <c r="P11" i="38"/>
  <c r="P5" i="38"/>
  <c r="P17" i="38"/>
  <c r="P12" i="38"/>
  <c r="P14" i="38"/>
  <c r="P3" i="38"/>
  <c r="P18" i="38"/>
  <c r="P9" i="38"/>
  <c r="D25" i="19"/>
  <c r="D32" i="19"/>
  <c r="D20" i="19"/>
  <c r="D14" i="19"/>
  <c r="D18" i="19"/>
  <c r="D28" i="19"/>
  <c r="D48" i="19"/>
  <c r="D27" i="19"/>
  <c r="D16" i="19"/>
  <c r="D30" i="19"/>
  <c r="D17" i="19"/>
  <c r="D21" i="19"/>
  <c r="D42" i="19"/>
  <c r="D31" i="19"/>
  <c r="D33" i="19"/>
  <c r="D19" i="19"/>
  <c r="D22" i="19"/>
  <c r="J30" i="29" l="1"/>
  <c r="O19" i="29" s="1"/>
  <c r="I17" i="29"/>
  <c r="J17" i="29" s="1"/>
  <c r="O10" i="29" s="1"/>
  <c r="I5" i="29"/>
  <c r="J5" i="29" s="1"/>
  <c r="I4" i="29"/>
  <c r="J4" i="29" s="1"/>
  <c r="I3" i="29"/>
  <c r="J3" i="29" s="1"/>
  <c r="I16" i="29" l="1"/>
  <c r="J16" i="29" s="1"/>
  <c r="I13" i="29"/>
  <c r="J13" i="29" s="1"/>
  <c r="O6" i="29" s="1"/>
  <c r="I28" i="29"/>
  <c r="J28" i="29" s="1"/>
  <c r="I24" i="29"/>
  <c r="J24" i="29" s="1"/>
  <c r="O8" i="29" s="1"/>
  <c r="I23" i="29"/>
  <c r="J23" i="29" s="1"/>
  <c r="O7" i="29" s="1"/>
  <c r="I6" i="29"/>
  <c r="J6" i="29" s="1"/>
  <c r="O5" i="29" s="1"/>
  <c r="I25" i="29"/>
  <c r="J25" i="29" s="1"/>
  <c r="O13" i="29" s="1"/>
  <c r="I7" i="29"/>
  <c r="J7" i="29" s="1"/>
  <c r="O9" i="29" s="1"/>
  <c r="I29" i="29"/>
  <c r="J29" i="29" s="1"/>
  <c r="O18" i="29" s="1"/>
  <c r="I27" i="29"/>
  <c r="J27" i="29" s="1"/>
  <c r="O16" i="29" s="1"/>
  <c r="I26" i="29"/>
  <c r="J26" i="29" s="1"/>
  <c r="I9" i="29"/>
  <c r="J9" i="29" s="1"/>
  <c r="O3" i="29" s="1"/>
  <c r="I12" i="29"/>
  <c r="J12" i="29" s="1"/>
  <c r="I14" i="29"/>
  <c r="J14" i="29" s="1"/>
  <c r="I20" i="29"/>
  <c r="J20" i="29" s="1"/>
  <c r="I8" i="29"/>
  <c r="J8" i="29" s="1"/>
  <c r="I18" i="29"/>
  <c r="J18" i="29" s="1"/>
  <c r="O11" i="29" s="1"/>
  <c r="I19" i="29"/>
  <c r="J19" i="29" s="1"/>
  <c r="O12" i="29" s="1"/>
  <c r="I15" i="29"/>
  <c r="J15" i="29" s="1"/>
  <c r="O14" i="29" s="1"/>
  <c r="I21" i="29"/>
  <c r="J21" i="29" s="1"/>
  <c r="O4" i="29" s="1"/>
  <c r="O15" i="29" l="1"/>
  <c r="O17" i="29"/>
  <c r="M14" i="16"/>
  <c r="L14" i="16"/>
  <c r="M13" i="16"/>
  <c r="L13" i="16"/>
  <c r="M12" i="16"/>
  <c r="L12" i="16"/>
  <c r="M11" i="16"/>
  <c r="L11" i="16"/>
  <c r="M10" i="16"/>
  <c r="L10" i="16"/>
  <c r="M9" i="16"/>
  <c r="L9" i="16"/>
  <c r="M8" i="16"/>
  <c r="L8" i="16"/>
  <c r="M7" i="16"/>
  <c r="L7" i="16"/>
  <c r="M6" i="16"/>
  <c r="L6" i="16"/>
  <c r="P16" i="29" l="1"/>
  <c r="P14" i="29"/>
  <c r="P9" i="29"/>
  <c r="P3" i="29"/>
  <c r="P11" i="29"/>
  <c r="P6" i="29"/>
  <c r="P19" i="29"/>
  <c r="P15" i="29"/>
  <c r="P5" i="29"/>
  <c r="P13" i="29"/>
  <c r="P10" i="29"/>
  <c r="P7" i="29"/>
  <c r="P17" i="29"/>
  <c r="P12" i="29"/>
  <c r="P18" i="29"/>
  <c r="P8" i="29"/>
  <c r="P4" i="29"/>
  <c r="K14" i="16"/>
  <c r="G19" i="19" s="1"/>
  <c r="K13" i="16"/>
  <c r="G18" i="19" s="1"/>
  <c r="K12" i="16"/>
  <c r="G17" i="19" s="1"/>
  <c r="K11" i="16"/>
  <c r="G16" i="19" s="1"/>
  <c r="K10" i="16"/>
  <c r="G15" i="19" s="1"/>
  <c r="K9" i="16"/>
  <c r="G14" i="19" s="1"/>
  <c r="K8" i="16"/>
  <c r="G13" i="19" s="1"/>
  <c r="K7" i="16"/>
  <c r="G12" i="19" s="1"/>
  <c r="K6" i="16"/>
  <c r="G11" i="19" s="1"/>
  <c r="H14" i="19" l="1"/>
  <c r="C106" i="14" l="1"/>
  <c r="I19" i="19" l="1"/>
  <c r="H19" i="19"/>
  <c r="D34" i="17" l="1"/>
  <c r="D35" i="17"/>
  <c r="D36" i="17"/>
  <c r="D37" i="17"/>
  <c r="D38" i="17"/>
  <c r="D39" i="17"/>
  <c r="D40" i="17"/>
  <c r="H37" i="17" l="1"/>
  <c r="G36" i="17"/>
  <c r="G35" i="17"/>
  <c r="H36" i="17" l="1"/>
  <c r="I36" i="17" s="1"/>
  <c r="J36" i="17" s="1"/>
  <c r="D40" i="15" s="1"/>
  <c r="E40" i="15" s="1"/>
  <c r="H35" i="17"/>
  <c r="I35" i="17" s="1"/>
  <c r="J35" i="17" s="1"/>
  <c r="D39" i="15" s="1"/>
  <c r="E39" i="15" s="1"/>
  <c r="G37" i="17"/>
  <c r="I37" i="17" s="1"/>
  <c r="J37" i="17" s="1"/>
  <c r="D41" i="15" s="1"/>
  <c r="E41" i="15" s="1"/>
  <c r="D51" i="19"/>
  <c r="Y41" i="15" l="1"/>
  <c r="AC41" i="15"/>
  <c r="AC39" i="15"/>
  <c r="Y39" i="15"/>
  <c r="AC40" i="15"/>
  <c r="Y40" i="15"/>
  <c r="F41" i="15"/>
  <c r="G41" i="15"/>
  <c r="G39" i="15"/>
  <c r="F39" i="15"/>
  <c r="G40" i="15"/>
  <c r="F40" i="15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G25" i="17" s="1"/>
  <c r="D26" i="17"/>
  <c r="D27" i="17"/>
  <c r="D28" i="17"/>
  <c r="H28" i="17" s="1"/>
  <c r="D29" i="17"/>
  <c r="D30" i="17"/>
  <c r="D31" i="17"/>
  <c r="D32" i="17"/>
  <c r="D33" i="17"/>
  <c r="D5" i="17"/>
  <c r="H5" i="17" s="1"/>
  <c r="D4" i="17"/>
  <c r="G4" i="17" s="1"/>
  <c r="D41" i="17" l="1"/>
  <c r="H13" i="19" l="1"/>
  <c r="I13" i="19"/>
  <c r="I14" i="19"/>
  <c r="H15" i="19"/>
  <c r="I15" i="19"/>
  <c r="H16" i="19"/>
  <c r="I16" i="19"/>
  <c r="H17" i="19"/>
  <c r="I17" i="19"/>
  <c r="H18" i="19"/>
  <c r="I18" i="19"/>
  <c r="I12" i="19"/>
  <c r="H12" i="19"/>
  <c r="I11" i="19"/>
  <c r="H11" i="19"/>
  <c r="L3" i="16"/>
  <c r="K3" i="16"/>
  <c r="M3" i="16" l="1"/>
  <c r="H20" i="19"/>
  <c r="I20" i="19"/>
  <c r="M15" i="16"/>
  <c r="L15" i="16"/>
  <c r="G40" i="17" l="1"/>
  <c r="G39" i="17"/>
  <c r="G12" i="17"/>
  <c r="G14" i="17"/>
  <c r="G26" i="17"/>
  <c r="G17" i="17"/>
  <c r="G16" i="17"/>
  <c r="G32" i="17"/>
  <c r="G6" i="17"/>
  <c r="G10" i="17"/>
  <c r="G15" i="17"/>
  <c r="G19" i="17"/>
  <c r="H20" i="17"/>
  <c r="G21" i="17"/>
  <c r="G24" i="17"/>
  <c r="H25" i="17"/>
  <c r="G27" i="17"/>
  <c r="H29" i="17"/>
  <c r="G29" i="17"/>
  <c r="H33" i="17"/>
  <c r="G34" i="17"/>
  <c r="G23" i="17"/>
  <c r="H14" i="17"/>
  <c r="H17" i="17"/>
  <c r="H32" i="17"/>
  <c r="H6" i="17"/>
  <c r="H10" i="17"/>
  <c r="H15" i="17"/>
  <c r="H21" i="17"/>
  <c r="H24" i="17"/>
  <c r="H34" i="17"/>
  <c r="H40" i="17"/>
  <c r="H39" i="17"/>
  <c r="H19" i="17"/>
  <c r="G18" i="17"/>
  <c r="H18" i="17"/>
  <c r="H38" i="17"/>
  <c r="G38" i="17"/>
  <c r="G13" i="17"/>
  <c r="H13" i="17"/>
  <c r="G7" i="17"/>
  <c r="G31" i="17"/>
  <c r="G9" i="17"/>
  <c r="H9" i="17"/>
  <c r="H8" i="17"/>
  <c r="H27" i="17"/>
  <c r="H7" i="17"/>
  <c r="H16" i="17"/>
  <c r="G11" i="17"/>
  <c r="H22" i="17"/>
  <c r="G5" i="17"/>
  <c r="I5" i="17" s="1"/>
  <c r="H23" i="17"/>
  <c r="G33" i="17"/>
  <c r="G30" i="17"/>
  <c r="G22" i="17"/>
  <c r="G20" i="17"/>
  <c r="G8" i="17"/>
  <c r="H11" i="17"/>
  <c r="H12" i="17"/>
  <c r="H30" i="17"/>
  <c r="H26" i="17"/>
  <c r="G28" i="17" l="1"/>
  <c r="G41" i="17" s="1"/>
  <c r="I6" i="17"/>
  <c r="J6" i="17" s="1"/>
  <c r="I22" i="17"/>
  <c r="J22" i="17" s="1"/>
  <c r="I12" i="17"/>
  <c r="J12" i="17" s="1"/>
  <c r="I18" i="17"/>
  <c r="J18" i="17" s="1"/>
  <c r="I17" i="17"/>
  <c r="J17" i="17" s="1"/>
  <c r="I33" i="17"/>
  <c r="J33" i="17" s="1"/>
  <c r="D37" i="15" s="1"/>
  <c r="E37" i="15" s="1"/>
  <c r="I38" i="17"/>
  <c r="J38" i="17" s="1"/>
  <c r="I7" i="17"/>
  <c r="J7" i="17" s="1"/>
  <c r="I16" i="17"/>
  <c r="J16" i="17" s="1"/>
  <c r="D20" i="15" s="1"/>
  <c r="I8" i="17"/>
  <c r="J8" i="17" s="1"/>
  <c r="I30" i="17"/>
  <c r="J30" i="17" s="1"/>
  <c r="D34" i="15" s="1"/>
  <c r="I11" i="17"/>
  <c r="J11" i="17" s="1"/>
  <c r="I9" i="17"/>
  <c r="J9" i="17" s="1"/>
  <c r="D13" i="15" s="1"/>
  <c r="I23" i="17"/>
  <c r="J23" i="17" s="1"/>
  <c r="I29" i="17"/>
  <c r="I19" i="17"/>
  <c r="J19" i="17" s="1"/>
  <c r="D23" i="15" s="1"/>
  <c r="J5" i="17"/>
  <c r="I34" i="17"/>
  <c r="J34" i="17" s="1"/>
  <c r="I24" i="17"/>
  <c r="J24" i="17" s="1"/>
  <c r="I15" i="17"/>
  <c r="J15" i="17" s="1"/>
  <c r="D19" i="15" s="1"/>
  <c r="I26" i="17"/>
  <c r="J26" i="17" s="1"/>
  <c r="D30" i="15" s="1"/>
  <c r="I39" i="17"/>
  <c r="J39" i="17" s="1"/>
  <c r="D43" i="15" s="1"/>
  <c r="E43" i="15" s="1"/>
  <c r="I20" i="17"/>
  <c r="J20" i="17" s="1"/>
  <c r="I13" i="17"/>
  <c r="J13" i="17" s="1"/>
  <c r="D17" i="15" s="1"/>
  <c r="I27" i="17"/>
  <c r="J27" i="17" s="1"/>
  <c r="D31" i="15" s="1"/>
  <c r="I21" i="17"/>
  <c r="J21" i="17" s="1"/>
  <c r="I10" i="17"/>
  <c r="J10" i="17" s="1"/>
  <c r="D14" i="15" s="1"/>
  <c r="I32" i="17"/>
  <c r="J32" i="17" s="1"/>
  <c r="D36" i="15" s="1"/>
  <c r="E36" i="15" s="1"/>
  <c r="I14" i="17"/>
  <c r="J14" i="17" s="1"/>
  <c r="D18" i="15" s="1"/>
  <c r="I40" i="17"/>
  <c r="J40" i="17" s="1"/>
  <c r="D44" i="15" s="1"/>
  <c r="E44" i="15" s="1"/>
  <c r="H4" i="17"/>
  <c r="H31" i="17" s="1"/>
  <c r="J29" i="17" l="1"/>
  <c r="D33" i="15" s="1"/>
  <c r="E33" i="15" s="1"/>
  <c r="AC36" i="15"/>
  <c r="Y36" i="15"/>
  <c r="AC43" i="15"/>
  <c r="Y43" i="15"/>
  <c r="AC44" i="15"/>
  <c r="Y44" i="15"/>
  <c r="Y37" i="15"/>
  <c r="AC37" i="15"/>
  <c r="G43" i="15"/>
  <c r="F43" i="15"/>
  <c r="G37" i="15"/>
  <c r="F37" i="15"/>
  <c r="G44" i="15"/>
  <c r="F44" i="15"/>
  <c r="G36" i="15"/>
  <c r="F36" i="15"/>
  <c r="D15" i="15"/>
  <c r="E15" i="15" s="1"/>
  <c r="D11" i="15"/>
  <c r="E11" i="15" s="1"/>
  <c r="D22" i="15"/>
  <c r="E22" i="15" s="1"/>
  <c r="D24" i="15"/>
  <c r="E24" i="15" s="1"/>
  <c r="D28" i="15"/>
  <c r="E28" i="15" s="1"/>
  <c r="D42" i="15"/>
  <c r="E42" i="15" s="1"/>
  <c r="D16" i="15"/>
  <c r="E16" i="15" s="1"/>
  <c r="D25" i="15"/>
  <c r="E25" i="15" s="1"/>
  <c r="D38" i="15"/>
  <c r="E38" i="15" s="1"/>
  <c r="D27" i="15"/>
  <c r="E27" i="15" s="1"/>
  <c r="D26" i="15"/>
  <c r="E26" i="15" s="1"/>
  <c r="D9" i="15"/>
  <c r="E9" i="15" s="1"/>
  <c r="D21" i="15"/>
  <c r="E21" i="15" s="1"/>
  <c r="D10" i="15"/>
  <c r="E10" i="15" s="1"/>
  <c r="D12" i="15"/>
  <c r="E12" i="15" s="1"/>
  <c r="E13" i="15"/>
  <c r="E34" i="15"/>
  <c r="E18" i="15"/>
  <c r="E31" i="15"/>
  <c r="E19" i="15"/>
  <c r="E23" i="15"/>
  <c r="E14" i="15"/>
  <c r="E17" i="15"/>
  <c r="E20" i="15"/>
  <c r="E30" i="15"/>
  <c r="I4" i="17"/>
  <c r="J4" i="17" s="1"/>
  <c r="D8" i="15" s="1"/>
  <c r="AC19" i="15" l="1"/>
  <c r="Y19" i="15"/>
  <c r="AC13" i="15"/>
  <c r="Y13" i="15"/>
  <c r="AC38" i="15"/>
  <c r="Y38" i="15"/>
  <c r="Y17" i="15"/>
  <c r="AC17" i="15"/>
  <c r="AC31" i="15"/>
  <c r="Y31" i="15"/>
  <c r="Y33" i="15"/>
  <c r="AC33" i="15"/>
  <c r="Y9" i="15"/>
  <c r="AC9" i="15"/>
  <c r="Y25" i="15"/>
  <c r="AC25" i="15"/>
  <c r="Y24" i="15"/>
  <c r="AC24" i="15"/>
  <c r="AC14" i="15"/>
  <c r="Y14" i="15"/>
  <c r="AC12" i="15"/>
  <c r="Y12" i="15"/>
  <c r="AC16" i="15"/>
  <c r="Y16" i="15"/>
  <c r="AC22" i="15"/>
  <c r="Y22" i="15"/>
  <c r="AC18" i="15"/>
  <c r="Y18" i="15"/>
  <c r="AC26" i="15"/>
  <c r="Y26" i="15"/>
  <c r="AC30" i="15"/>
  <c r="Y30" i="15"/>
  <c r="AC23" i="15"/>
  <c r="Y23" i="15"/>
  <c r="AC34" i="15"/>
  <c r="Y34" i="15"/>
  <c r="AC10" i="15"/>
  <c r="Y10" i="15"/>
  <c r="AC27" i="15"/>
  <c r="Y27" i="15"/>
  <c r="AC42" i="15"/>
  <c r="Y42" i="15"/>
  <c r="AC11" i="15"/>
  <c r="Y11" i="15"/>
  <c r="AC20" i="15"/>
  <c r="Y20" i="15"/>
  <c r="Y21" i="15"/>
  <c r="AC21" i="15"/>
  <c r="AC28" i="15"/>
  <c r="Y28" i="15"/>
  <c r="AC15" i="15"/>
  <c r="Y15" i="15"/>
  <c r="G31" i="15"/>
  <c r="F31" i="15"/>
  <c r="G33" i="15"/>
  <c r="F33" i="15"/>
  <c r="G9" i="15"/>
  <c r="F9" i="15"/>
  <c r="G25" i="15"/>
  <c r="F25" i="15"/>
  <c r="G24" i="15"/>
  <c r="F24" i="15"/>
  <c r="F14" i="15"/>
  <c r="G14" i="15"/>
  <c r="F18" i="15"/>
  <c r="G18" i="15"/>
  <c r="F26" i="15"/>
  <c r="G26" i="15"/>
  <c r="G16" i="15"/>
  <c r="F16" i="15"/>
  <c r="F22" i="15"/>
  <c r="G22" i="15"/>
  <c r="G17" i="15"/>
  <c r="F17" i="15"/>
  <c r="F30" i="15"/>
  <c r="G30" i="15"/>
  <c r="F10" i="15"/>
  <c r="G10" i="15"/>
  <c r="F42" i="15"/>
  <c r="G42" i="15"/>
  <c r="G11" i="15"/>
  <c r="F11" i="15"/>
  <c r="G12" i="15"/>
  <c r="F12" i="15"/>
  <c r="G23" i="15"/>
  <c r="F23" i="15"/>
  <c r="F34" i="15"/>
  <c r="G34" i="15"/>
  <c r="G27" i="15"/>
  <c r="F27" i="15"/>
  <c r="F20" i="15"/>
  <c r="G20" i="15"/>
  <c r="G19" i="15"/>
  <c r="F19" i="15"/>
  <c r="F13" i="15"/>
  <c r="G13" i="15"/>
  <c r="G21" i="15"/>
  <c r="F21" i="15"/>
  <c r="F38" i="15"/>
  <c r="G38" i="15"/>
  <c r="G28" i="15"/>
  <c r="F28" i="15"/>
  <c r="G15" i="15"/>
  <c r="F15" i="15"/>
  <c r="E8" i="15"/>
  <c r="G8" i="15" l="1"/>
  <c r="F8" i="15"/>
  <c r="Y8" i="15"/>
  <c r="AC8" i="15"/>
  <c r="Q45" i="15"/>
  <c r="I25" i="17" l="1"/>
  <c r="J25" i="17" s="1"/>
  <c r="D29" i="15" s="1"/>
  <c r="E29" i="15" l="1"/>
  <c r="I28" i="17"/>
  <c r="J28" i="17" l="1"/>
  <c r="D32" i="15" s="1"/>
  <c r="E32" i="15" s="1"/>
  <c r="AC29" i="15"/>
  <c r="Y29" i="15"/>
  <c r="G29" i="15"/>
  <c r="F29" i="15"/>
  <c r="H41" i="17"/>
  <c r="I31" i="17"/>
  <c r="J31" i="17" s="1"/>
  <c r="D35" i="15" s="1"/>
  <c r="D45" i="15" l="1"/>
  <c r="R10" i="23" s="1"/>
  <c r="AC32" i="15"/>
  <c r="Y32" i="15"/>
  <c r="G32" i="15"/>
  <c r="F32" i="15"/>
  <c r="I41" i="17"/>
  <c r="J41" i="17"/>
  <c r="E35" i="15"/>
  <c r="H8" i="15" l="1" a="1"/>
  <c r="H18" i="15" s="1"/>
  <c r="I18" i="15" s="1"/>
  <c r="AC35" i="15"/>
  <c r="Y35" i="15"/>
  <c r="E45" i="15"/>
  <c r="N18" i="23" s="1"/>
  <c r="G35" i="15"/>
  <c r="F35" i="15"/>
  <c r="G45" i="15" l="1"/>
  <c r="F45" i="15"/>
  <c r="H41" i="15"/>
  <c r="I41" i="15" s="1"/>
  <c r="H29" i="15"/>
  <c r="I29" i="15" s="1"/>
  <c r="H15" i="15"/>
  <c r="I15" i="15" s="1"/>
  <c r="H26" i="15"/>
  <c r="I26" i="15" s="1"/>
  <c r="H22" i="15"/>
  <c r="I22" i="15" s="1"/>
  <c r="H10" i="15"/>
  <c r="I10" i="15" s="1"/>
  <c r="H36" i="15"/>
  <c r="I36" i="15" s="1"/>
  <c r="H33" i="15"/>
  <c r="I33" i="15" s="1"/>
  <c r="H24" i="15"/>
  <c r="I24" i="15" s="1"/>
  <c r="H21" i="15"/>
  <c r="I21" i="15" s="1"/>
  <c r="H39" i="15"/>
  <c r="I39" i="15" s="1"/>
  <c r="H44" i="15"/>
  <c r="I44" i="15" s="1"/>
  <c r="H32" i="15"/>
  <c r="I32" i="15" s="1"/>
  <c r="H20" i="15"/>
  <c r="I20" i="15" s="1"/>
  <c r="H17" i="15"/>
  <c r="I17" i="15" s="1"/>
  <c r="H31" i="15"/>
  <c r="I31" i="15" s="1"/>
  <c r="H43" i="15"/>
  <c r="I43" i="15" s="1"/>
  <c r="H11" i="15"/>
  <c r="I11" i="15" s="1"/>
  <c r="H12" i="15"/>
  <c r="I12" i="15" s="1"/>
  <c r="H9" i="15"/>
  <c r="I9" i="15" s="1"/>
  <c r="H19" i="15"/>
  <c r="I19" i="15" s="1"/>
  <c r="H27" i="15"/>
  <c r="I27" i="15" s="1"/>
  <c r="H30" i="15"/>
  <c r="I30" i="15" s="1"/>
  <c r="H34" i="15"/>
  <c r="I34" i="15" s="1"/>
  <c r="H14" i="15"/>
  <c r="I14" i="15" s="1"/>
  <c r="H40" i="15"/>
  <c r="I40" i="15" s="1"/>
  <c r="H37" i="15"/>
  <c r="I37" i="15" s="1"/>
  <c r="H8" i="15"/>
  <c r="H28" i="15"/>
  <c r="I28" i="15" s="1"/>
  <c r="H25" i="15"/>
  <c r="I25" i="15" s="1"/>
  <c r="H16" i="15"/>
  <c r="I16" i="15" s="1"/>
  <c r="H13" i="15"/>
  <c r="I13" i="15" s="1"/>
  <c r="H23" i="15"/>
  <c r="I23" i="15" s="1"/>
  <c r="H35" i="15"/>
  <c r="I35" i="15" s="1"/>
  <c r="H38" i="15"/>
  <c r="I38" i="15" s="1"/>
  <c r="H42" i="15"/>
  <c r="I42" i="15" s="1"/>
  <c r="F26" i="14"/>
  <c r="G26" i="14" l="1"/>
  <c r="AA18" i="23"/>
  <c r="H26" i="14"/>
  <c r="AD18" i="23"/>
  <c r="I8" i="15"/>
  <c r="H45" i="15"/>
  <c r="R25" i="23" s="1"/>
  <c r="J8" i="15" l="1" a="1"/>
  <c r="I45" i="15"/>
  <c r="R30" i="23" s="1"/>
  <c r="AC45" i="15"/>
  <c r="Y45" i="15"/>
  <c r="J26" i="14" l="1"/>
  <c r="D18" i="23"/>
  <c r="I26" i="14"/>
  <c r="G18" i="23"/>
  <c r="J27" i="15"/>
  <c r="J33" i="15"/>
  <c r="J19" i="15"/>
  <c r="J31" i="15"/>
  <c r="J39" i="15"/>
  <c r="J10" i="15"/>
  <c r="J20" i="15"/>
  <c r="J16" i="15"/>
  <c r="J21" i="15"/>
  <c r="J11" i="15"/>
  <c r="J17" i="15"/>
  <c r="J22" i="15"/>
  <c r="J18" i="15"/>
  <c r="J23" i="15"/>
  <c r="J29" i="15"/>
  <c r="J38" i="15"/>
  <c r="J15" i="15"/>
  <c r="J28" i="15"/>
  <c r="J43" i="15"/>
  <c r="J24" i="15"/>
  <c r="J12" i="15"/>
  <c r="J26" i="15"/>
  <c r="J36" i="15"/>
  <c r="J9" i="15"/>
  <c r="J8" i="15"/>
  <c r="J30" i="15"/>
  <c r="J40" i="15"/>
  <c r="J25" i="15"/>
  <c r="J44" i="15"/>
  <c r="J42" i="15"/>
  <c r="J13" i="15"/>
  <c r="J41" i="15"/>
  <c r="J34" i="15"/>
  <c r="J35" i="15"/>
  <c r="J14" i="15"/>
  <c r="J32" i="15"/>
  <c r="J37" i="15"/>
  <c r="M25" i="15" l="1"/>
  <c r="Z25" i="15"/>
  <c r="AA25" i="15" s="1"/>
  <c r="L25" i="15"/>
  <c r="O25" i="15" s="1"/>
  <c r="AD25" i="15"/>
  <c r="AE25" i="15" s="1"/>
  <c r="K25" i="15"/>
  <c r="N25" i="15" s="1"/>
  <c r="M35" i="15"/>
  <c r="Z35" i="15"/>
  <c r="AA35" i="15" s="1"/>
  <c r="K35" i="15"/>
  <c r="N35" i="15" s="1"/>
  <c r="AD35" i="15"/>
  <c r="AE35" i="15" s="1"/>
  <c r="L35" i="15"/>
  <c r="O35" i="15" s="1"/>
  <c r="M42" i="15"/>
  <c r="AD42" i="15"/>
  <c r="AE42" i="15" s="1"/>
  <c r="L42" i="15"/>
  <c r="O42" i="15" s="1"/>
  <c r="Z42" i="15"/>
  <c r="AA42" i="15" s="1"/>
  <c r="K42" i="15"/>
  <c r="N42" i="15" s="1"/>
  <c r="M30" i="15"/>
  <c r="K30" i="15"/>
  <c r="N30" i="15" s="1"/>
  <c r="Z30" i="15"/>
  <c r="AA30" i="15" s="1"/>
  <c r="AD30" i="15"/>
  <c r="AE30" i="15" s="1"/>
  <c r="L30" i="15"/>
  <c r="O30" i="15" s="1"/>
  <c r="M26" i="15"/>
  <c r="AD26" i="15"/>
  <c r="AE26" i="15" s="1"/>
  <c r="L26" i="15"/>
  <c r="O26" i="15" s="1"/>
  <c r="K26" i="15"/>
  <c r="N26" i="15" s="1"/>
  <c r="Z26" i="15"/>
  <c r="AA26" i="15" s="1"/>
  <c r="M28" i="15"/>
  <c r="Z28" i="15"/>
  <c r="AA28" i="15" s="1"/>
  <c r="L28" i="15"/>
  <c r="O28" i="15" s="1"/>
  <c r="K28" i="15"/>
  <c r="N28" i="15" s="1"/>
  <c r="AD28" i="15"/>
  <c r="AE28" i="15" s="1"/>
  <c r="M23" i="15"/>
  <c r="Z23" i="15"/>
  <c r="AA23" i="15" s="1"/>
  <c r="L23" i="15"/>
  <c r="O23" i="15" s="1"/>
  <c r="AD23" i="15"/>
  <c r="AE23" i="15" s="1"/>
  <c r="K23" i="15"/>
  <c r="N23" i="15" s="1"/>
  <c r="M11" i="15"/>
  <c r="Z11" i="15"/>
  <c r="AA11" i="15" s="1"/>
  <c r="L11" i="15"/>
  <c r="O11" i="15" s="1"/>
  <c r="AD11" i="15"/>
  <c r="AE11" i="15" s="1"/>
  <c r="K11" i="15"/>
  <c r="N11" i="15" s="1"/>
  <c r="M10" i="15"/>
  <c r="K10" i="15"/>
  <c r="N10" i="15" s="1"/>
  <c r="L10" i="15"/>
  <c r="O10" i="15" s="1"/>
  <c r="Z10" i="15"/>
  <c r="AA10" i="15" s="1"/>
  <c r="AD10" i="15"/>
  <c r="AE10" i="15" s="1"/>
  <c r="M33" i="15"/>
  <c r="K33" i="15"/>
  <c r="N33" i="15" s="1"/>
  <c r="AD33" i="15"/>
  <c r="AE33" i="15" s="1"/>
  <c r="Z33" i="15"/>
  <c r="AA33" i="15" s="1"/>
  <c r="L33" i="15"/>
  <c r="O33" i="15" s="1"/>
  <c r="M32" i="15"/>
  <c r="Z32" i="15"/>
  <c r="AA32" i="15" s="1"/>
  <c r="L32" i="15"/>
  <c r="O32" i="15" s="1"/>
  <c r="K32" i="15"/>
  <c r="N32" i="15" s="1"/>
  <c r="AD32" i="15"/>
  <c r="AE32" i="15" s="1"/>
  <c r="M41" i="15"/>
  <c r="Z41" i="15"/>
  <c r="AA41" i="15" s="1"/>
  <c r="L41" i="15"/>
  <c r="O41" i="15" s="1"/>
  <c r="AD41" i="15"/>
  <c r="AE41" i="15" s="1"/>
  <c r="K41" i="15"/>
  <c r="N41" i="15" s="1"/>
  <c r="M9" i="15"/>
  <c r="L9" i="15"/>
  <c r="O9" i="15" s="1"/>
  <c r="AD9" i="15"/>
  <c r="AE9" i="15" s="1"/>
  <c r="Z9" i="15"/>
  <c r="AA9" i="15" s="1"/>
  <c r="K9" i="15"/>
  <c r="N9" i="15" s="1"/>
  <c r="M24" i="15"/>
  <c r="K24" i="15"/>
  <c r="N24" i="15" s="1"/>
  <c r="L24" i="15"/>
  <c r="O24" i="15" s="1"/>
  <c r="AD24" i="15"/>
  <c r="AE24" i="15" s="1"/>
  <c r="Z24" i="15"/>
  <c r="AA24" i="15" s="1"/>
  <c r="M38" i="15"/>
  <c r="K38" i="15"/>
  <c r="N38" i="15" s="1"/>
  <c r="Z38" i="15"/>
  <c r="AA38" i="15" s="1"/>
  <c r="AD38" i="15"/>
  <c r="AE38" i="15" s="1"/>
  <c r="L38" i="15"/>
  <c r="O38" i="15" s="1"/>
  <c r="M22" i="15"/>
  <c r="AD22" i="15"/>
  <c r="AE22" i="15" s="1"/>
  <c r="Z22" i="15"/>
  <c r="AA22" i="15" s="1"/>
  <c r="L22" i="15"/>
  <c r="O22" i="15" s="1"/>
  <c r="K22" i="15"/>
  <c r="N22" i="15" s="1"/>
  <c r="M16" i="15"/>
  <c r="K16" i="15"/>
  <c r="N16" i="15" s="1"/>
  <c r="AD16" i="15"/>
  <c r="AE16" i="15" s="1"/>
  <c r="Z16" i="15"/>
  <c r="AA16" i="15" s="1"/>
  <c r="L16" i="15"/>
  <c r="O16" i="15" s="1"/>
  <c r="M31" i="15"/>
  <c r="L31" i="15"/>
  <c r="O31" i="15" s="1"/>
  <c r="AD31" i="15"/>
  <c r="AE31" i="15" s="1"/>
  <c r="Z31" i="15"/>
  <c r="AA31" i="15" s="1"/>
  <c r="K31" i="15"/>
  <c r="N31" i="15" s="1"/>
  <c r="M14" i="15"/>
  <c r="AD14" i="15"/>
  <c r="AE14" i="15" s="1"/>
  <c r="L14" i="15"/>
  <c r="O14" i="15" s="1"/>
  <c r="K14" i="15"/>
  <c r="N14" i="15" s="1"/>
  <c r="Z14" i="15"/>
  <c r="AA14" i="15" s="1"/>
  <c r="M13" i="15"/>
  <c r="Z13" i="15"/>
  <c r="AA13" i="15" s="1"/>
  <c r="L13" i="15"/>
  <c r="O13" i="15" s="1"/>
  <c r="AD13" i="15"/>
  <c r="AE13" i="15" s="1"/>
  <c r="K13" i="15"/>
  <c r="N13" i="15" s="1"/>
  <c r="M40" i="15"/>
  <c r="Z40" i="15"/>
  <c r="AA40" i="15" s="1"/>
  <c r="L40" i="15"/>
  <c r="O40" i="15" s="1"/>
  <c r="AD40" i="15"/>
  <c r="AE40" i="15" s="1"/>
  <c r="K40" i="15"/>
  <c r="N40" i="15" s="1"/>
  <c r="M36" i="15"/>
  <c r="Z36" i="15"/>
  <c r="AA36" i="15" s="1"/>
  <c r="L36" i="15"/>
  <c r="O36" i="15" s="1"/>
  <c r="AD36" i="15"/>
  <c r="AE36" i="15" s="1"/>
  <c r="K36" i="15"/>
  <c r="N36" i="15" s="1"/>
  <c r="M43" i="15"/>
  <c r="Z43" i="15"/>
  <c r="AA43" i="15" s="1"/>
  <c r="K43" i="15"/>
  <c r="N43" i="15" s="1"/>
  <c r="AD43" i="15"/>
  <c r="AE43" i="15" s="1"/>
  <c r="L43" i="15"/>
  <c r="O43" i="15" s="1"/>
  <c r="M29" i="15"/>
  <c r="L29" i="15"/>
  <c r="O29" i="15" s="1"/>
  <c r="Z29" i="15"/>
  <c r="AA29" i="15" s="1"/>
  <c r="AD29" i="15"/>
  <c r="AE29" i="15" s="1"/>
  <c r="K29" i="15"/>
  <c r="N29" i="15" s="1"/>
  <c r="M17" i="15"/>
  <c r="Z17" i="15"/>
  <c r="AA17" i="15" s="1"/>
  <c r="L17" i="15"/>
  <c r="O17" i="15" s="1"/>
  <c r="AD17" i="15"/>
  <c r="AE17" i="15" s="1"/>
  <c r="K17" i="15"/>
  <c r="N17" i="15" s="1"/>
  <c r="M20" i="15"/>
  <c r="Z20" i="15"/>
  <c r="AA20" i="15" s="1"/>
  <c r="L20" i="15"/>
  <c r="O20" i="15" s="1"/>
  <c r="K20" i="15"/>
  <c r="N20" i="15" s="1"/>
  <c r="AD20" i="15"/>
  <c r="AE20" i="15" s="1"/>
  <c r="M19" i="15"/>
  <c r="K19" i="15"/>
  <c r="N19" i="15" s="1"/>
  <c r="AD19" i="15"/>
  <c r="AE19" i="15" s="1"/>
  <c r="Z19" i="15"/>
  <c r="AA19" i="15" s="1"/>
  <c r="L19" i="15"/>
  <c r="O19" i="15" s="1"/>
  <c r="M37" i="15"/>
  <c r="Z37" i="15"/>
  <c r="AA37" i="15" s="1"/>
  <c r="L37" i="15"/>
  <c r="O37" i="15" s="1"/>
  <c r="AD37" i="15"/>
  <c r="AE37" i="15" s="1"/>
  <c r="K37" i="15"/>
  <c r="N37" i="15" s="1"/>
  <c r="M34" i="15"/>
  <c r="Z34" i="15"/>
  <c r="AA34" i="15" s="1"/>
  <c r="L34" i="15"/>
  <c r="O34" i="15" s="1"/>
  <c r="AD34" i="15"/>
  <c r="AE34" i="15" s="1"/>
  <c r="K34" i="15"/>
  <c r="N34" i="15" s="1"/>
  <c r="M44" i="15"/>
  <c r="Z44" i="15"/>
  <c r="AA44" i="15" s="1"/>
  <c r="L44" i="15"/>
  <c r="O44" i="15" s="1"/>
  <c r="K44" i="15"/>
  <c r="N44" i="15" s="1"/>
  <c r="AD44" i="15"/>
  <c r="AE44" i="15" s="1"/>
  <c r="J45" i="15"/>
  <c r="M8" i="15"/>
  <c r="AD8" i="15"/>
  <c r="AE8" i="15" s="1"/>
  <c r="L8" i="15"/>
  <c r="O8" i="15" s="1"/>
  <c r="K8" i="15"/>
  <c r="N8" i="15" s="1"/>
  <c r="Z8" i="15"/>
  <c r="AA8" i="15" s="1"/>
  <c r="M12" i="15"/>
  <c r="Z12" i="15"/>
  <c r="AA12" i="15" s="1"/>
  <c r="L12" i="15"/>
  <c r="O12" i="15" s="1"/>
  <c r="K12" i="15"/>
  <c r="N12" i="15" s="1"/>
  <c r="AD12" i="15"/>
  <c r="AE12" i="15" s="1"/>
  <c r="M15" i="15"/>
  <c r="K15" i="15"/>
  <c r="N15" i="15" s="1"/>
  <c r="AD15" i="15"/>
  <c r="AE15" i="15" s="1"/>
  <c r="Z15" i="15"/>
  <c r="AA15" i="15" s="1"/>
  <c r="L15" i="15"/>
  <c r="O15" i="15" s="1"/>
  <c r="M18" i="15"/>
  <c r="Z18" i="15"/>
  <c r="AA18" i="15" s="1"/>
  <c r="K18" i="15"/>
  <c r="N18" i="15" s="1"/>
  <c r="L18" i="15"/>
  <c r="O18" i="15" s="1"/>
  <c r="AD18" i="15"/>
  <c r="AE18" i="15" s="1"/>
  <c r="M21" i="15"/>
  <c r="K21" i="15"/>
  <c r="N21" i="15" s="1"/>
  <c r="Z21" i="15"/>
  <c r="AA21" i="15" s="1"/>
  <c r="AD21" i="15"/>
  <c r="AE21" i="15" s="1"/>
  <c r="L21" i="15"/>
  <c r="O21" i="15" s="1"/>
  <c r="M39" i="15"/>
  <c r="Z39" i="15"/>
  <c r="AA39" i="15" s="1"/>
  <c r="K39" i="15"/>
  <c r="N39" i="15" s="1"/>
  <c r="AD39" i="15"/>
  <c r="AE39" i="15" s="1"/>
  <c r="L39" i="15"/>
  <c r="O39" i="15" s="1"/>
  <c r="M27" i="15"/>
  <c r="Z27" i="15"/>
  <c r="AA27" i="15" s="1"/>
  <c r="L27" i="15"/>
  <c r="O27" i="15" s="1"/>
  <c r="AD27" i="15"/>
  <c r="AE27" i="15" s="1"/>
  <c r="K27" i="15"/>
  <c r="N27" i="15" s="1"/>
  <c r="F27" i="14" l="1"/>
  <c r="N36" i="23"/>
  <c r="Z45" i="15"/>
  <c r="M45" i="15"/>
  <c r="K45" i="15"/>
  <c r="L45" i="15"/>
  <c r="AD45" i="15"/>
  <c r="H27" i="14" l="1"/>
  <c r="AD36" i="23"/>
  <c r="G27" i="14"/>
  <c r="AA36" i="23"/>
  <c r="J27" i="14"/>
  <c r="D36" i="23"/>
  <c r="I27" i="14"/>
  <c r="G36" i="23"/>
  <c r="N45" i="15"/>
  <c r="G25" i="14" s="1"/>
  <c r="AA45" i="15"/>
  <c r="I25" i="14" s="1"/>
  <c r="O45" i="15"/>
  <c r="R45" i="15" s="1"/>
  <c r="F25" i="14"/>
  <c r="AE45" i="15"/>
  <c r="J25" i="14" s="1"/>
  <c r="H25" i="14" l="1"/>
  <c r="R43" i="23"/>
  <c r="S42" i="15" l="1"/>
  <c r="T42" i="15" s="1"/>
  <c r="S24" i="15"/>
  <c r="T24" i="15" s="1"/>
  <c r="S38" i="15"/>
  <c r="T38" i="15" s="1"/>
  <c r="S14" i="15"/>
  <c r="T14" i="15" s="1"/>
  <c r="S29" i="15"/>
  <c r="T29" i="15" s="1"/>
  <c r="S25" i="15"/>
  <c r="T25" i="15" s="1"/>
  <c r="S10" i="15"/>
  <c r="T10" i="15" s="1"/>
  <c r="S20" i="15"/>
  <c r="T20" i="15" s="1"/>
  <c r="S32" i="15"/>
  <c r="T32" i="15" s="1"/>
  <c r="S43" i="15"/>
  <c r="T43" i="15" s="1"/>
  <c r="S40" i="15"/>
  <c r="T40" i="15" s="1"/>
  <c r="S21" i="15"/>
  <c r="T21" i="15" s="1"/>
  <c r="S35" i="15"/>
  <c r="T35" i="15" s="1"/>
  <c r="S17" i="15"/>
  <c r="T17" i="15" s="1"/>
  <c r="S18" i="15"/>
  <c r="T18" i="15" s="1"/>
  <c r="S22" i="15"/>
  <c r="T22" i="15" s="1"/>
  <c r="S9" i="15"/>
  <c r="T9" i="15" s="1"/>
  <c r="S16" i="15"/>
  <c r="T16" i="15" s="1"/>
  <c r="S8" i="15"/>
  <c r="S26" i="15"/>
  <c r="T26" i="15" s="1"/>
  <c r="S15" i="15"/>
  <c r="T15" i="15" s="1"/>
  <c r="S30" i="15"/>
  <c r="T30" i="15" s="1"/>
  <c r="S44" i="15"/>
  <c r="T44" i="15" s="1"/>
  <c r="S11" i="15"/>
  <c r="T11" i="15" s="1"/>
  <c r="S37" i="15"/>
  <c r="T37" i="15" s="1"/>
  <c r="S27" i="15"/>
  <c r="T27" i="15" s="1"/>
  <c r="S23" i="15"/>
  <c r="T23" i="15" s="1"/>
  <c r="S33" i="15"/>
  <c r="T33" i="15" s="1"/>
  <c r="S19" i="15"/>
  <c r="T19" i="15" s="1"/>
  <c r="S36" i="15"/>
  <c r="T36" i="15" s="1"/>
  <c r="S12" i="15"/>
  <c r="T12" i="15" s="1"/>
  <c r="S13" i="15"/>
  <c r="T13" i="15" s="1"/>
  <c r="S31" i="15"/>
  <c r="T31" i="15" s="1"/>
  <c r="S41" i="15"/>
  <c r="T41" i="15" s="1"/>
  <c r="S28" i="15"/>
  <c r="T28" i="15" s="1"/>
  <c r="S34" i="15"/>
  <c r="T34" i="15" s="1"/>
  <c r="S39" i="15"/>
  <c r="T39" i="15" s="1"/>
  <c r="T8" i="15" l="1"/>
  <c r="S45" i="15"/>
  <c r="U8" i="15" l="1" a="1"/>
  <c r="T45" i="15"/>
  <c r="R48" i="23" l="1"/>
  <c r="U19" i="15"/>
  <c r="U35" i="15"/>
  <c r="U12" i="15"/>
  <c r="U28" i="15"/>
  <c r="U44" i="15"/>
  <c r="U21" i="15"/>
  <c r="U37" i="15"/>
  <c r="U42" i="15"/>
  <c r="U34" i="15"/>
  <c r="U23" i="15"/>
  <c r="U39" i="15"/>
  <c r="U16" i="15"/>
  <c r="U32" i="15"/>
  <c r="U9" i="15"/>
  <c r="U25" i="15"/>
  <c r="U41" i="15"/>
  <c r="U14" i="15"/>
  <c r="U22" i="15"/>
  <c r="U11" i="15"/>
  <c r="U27" i="15"/>
  <c r="U43" i="15"/>
  <c r="U20" i="15"/>
  <c r="U36" i="15"/>
  <c r="U13" i="15"/>
  <c r="U29" i="15"/>
  <c r="U10" i="15"/>
  <c r="U30" i="15"/>
  <c r="U38" i="15"/>
  <c r="U15" i="15"/>
  <c r="U31" i="15"/>
  <c r="U8" i="15"/>
  <c r="U24" i="15"/>
  <c r="U40" i="15"/>
  <c r="U17" i="15"/>
  <c r="U33" i="15"/>
  <c r="U26" i="15"/>
  <c r="U18" i="15"/>
  <c r="AH8" i="15" l="1"/>
  <c r="W8" i="15"/>
  <c r="AB8" i="15"/>
  <c r="V8" i="15"/>
  <c r="U45" i="15"/>
  <c r="AF8" i="15"/>
  <c r="AH39" i="15"/>
  <c r="V39" i="15"/>
  <c r="AI39" i="15" s="1"/>
  <c r="AB39" i="15"/>
  <c r="AK39" i="15" s="1"/>
  <c r="AF39" i="15"/>
  <c r="AL39" i="15" s="1"/>
  <c r="W39" i="15"/>
  <c r="AJ39" i="15" s="1"/>
  <c r="AH12" i="15"/>
  <c r="AF12" i="15"/>
  <c r="AL12" i="15" s="1"/>
  <c r="V12" i="15"/>
  <c r="AI12" i="15" s="1"/>
  <c r="W12" i="15"/>
  <c r="AJ12" i="15" s="1"/>
  <c r="AB12" i="15"/>
  <c r="AK12" i="15" s="1"/>
  <c r="AH26" i="15"/>
  <c r="AB26" i="15"/>
  <c r="AK26" i="15" s="1"/>
  <c r="V26" i="15"/>
  <c r="AI26" i="15" s="1"/>
  <c r="W26" i="15"/>
  <c r="AJ26" i="15" s="1"/>
  <c r="AF26" i="15"/>
  <c r="AL26" i="15" s="1"/>
  <c r="AH38" i="15"/>
  <c r="AB38" i="15"/>
  <c r="AK38" i="15" s="1"/>
  <c r="V38" i="15"/>
  <c r="AI38" i="15" s="1"/>
  <c r="W38" i="15"/>
  <c r="AJ38" i="15" s="1"/>
  <c r="AF38" i="15"/>
  <c r="AL38" i="15" s="1"/>
  <c r="AH13" i="15"/>
  <c r="W13" i="15"/>
  <c r="AJ13" i="15" s="1"/>
  <c r="V13" i="15"/>
  <c r="AI13" i="15" s="1"/>
  <c r="AF13" i="15"/>
  <c r="AL13" i="15" s="1"/>
  <c r="AB13" i="15"/>
  <c r="AK13" i="15" s="1"/>
  <c r="AH41" i="15"/>
  <c r="AF41" i="15"/>
  <c r="AL41" i="15" s="1"/>
  <c r="W41" i="15"/>
  <c r="AJ41" i="15" s="1"/>
  <c r="AB41" i="15"/>
  <c r="AK41" i="15" s="1"/>
  <c r="V41" i="15"/>
  <c r="AI41" i="15" s="1"/>
  <c r="AH42" i="15"/>
  <c r="AB42" i="15"/>
  <c r="AK42" i="15" s="1"/>
  <c r="V42" i="15"/>
  <c r="AI42" i="15" s="1"/>
  <c r="AF42" i="15"/>
  <c r="AL42" i="15" s="1"/>
  <c r="W42" i="15"/>
  <c r="AJ42" i="15" s="1"/>
  <c r="AH36" i="15"/>
  <c r="W36" i="15"/>
  <c r="AJ36" i="15" s="1"/>
  <c r="AB36" i="15"/>
  <c r="AK36" i="15" s="1"/>
  <c r="V36" i="15"/>
  <c r="AI36" i="15" s="1"/>
  <c r="AF36" i="15"/>
  <c r="AL36" i="15" s="1"/>
  <c r="AH17" i="15"/>
  <c r="AF17" i="15"/>
  <c r="AL17" i="15" s="1"/>
  <c r="W17" i="15"/>
  <c r="AJ17" i="15" s="1"/>
  <c r="V17" i="15"/>
  <c r="AI17" i="15" s="1"/>
  <c r="AB17" i="15"/>
  <c r="AK17" i="15" s="1"/>
  <c r="AH24" i="15"/>
  <c r="AF24" i="15"/>
  <c r="AL24" i="15" s="1"/>
  <c r="W24" i="15"/>
  <c r="AJ24" i="15" s="1"/>
  <c r="AB24" i="15"/>
  <c r="AK24" i="15" s="1"/>
  <c r="V24" i="15"/>
  <c r="AI24" i="15" s="1"/>
  <c r="AH27" i="15"/>
  <c r="AB27" i="15"/>
  <c r="AK27" i="15" s="1"/>
  <c r="AF27" i="15"/>
  <c r="AL27" i="15" s="1"/>
  <c r="V27" i="15"/>
  <c r="AI27" i="15" s="1"/>
  <c r="W27" i="15"/>
  <c r="AJ27" i="15" s="1"/>
  <c r="AH16" i="15"/>
  <c r="AF16" i="15"/>
  <c r="AL16" i="15" s="1"/>
  <c r="AB16" i="15"/>
  <c r="AK16" i="15" s="1"/>
  <c r="W16" i="15"/>
  <c r="AJ16" i="15" s="1"/>
  <c r="V16" i="15"/>
  <c r="AI16" i="15" s="1"/>
  <c r="AH28" i="15"/>
  <c r="AF28" i="15"/>
  <c r="AL28" i="15" s="1"/>
  <c r="W28" i="15"/>
  <c r="AJ28" i="15" s="1"/>
  <c r="AB28" i="15"/>
  <c r="AK28" i="15" s="1"/>
  <c r="V28" i="15"/>
  <c r="AI28" i="15" s="1"/>
  <c r="AH33" i="15"/>
  <c r="AF33" i="15"/>
  <c r="AL33" i="15" s="1"/>
  <c r="W33" i="15"/>
  <c r="AJ33" i="15" s="1"/>
  <c r="AB33" i="15"/>
  <c r="AK33" i="15" s="1"/>
  <c r="V33" i="15"/>
  <c r="AI33" i="15" s="1"/>
  <c r="AH30" i="15"/>
  <c r="AB30" i="15"/>
  <c r="AK30" i="15" s="1"/>
  <c r="V30" i="15"/>
  <c r="AI30" i="15" s="1"/>
  <c r="AF30" i="15"/>
  <c r="AL30" i="15" s="1"/>
  <c r="W30" i="15"/>
  <c r="AJ30" i="15" s="1"/>
  <c r="AH11" i="15"/>
  <c r="AF11" i="15"/>
  <c r="AL11" i="15" s="1"/>
  <c r="W11" i="15"/>
  <c r="AJ11" i="15" s="1"/>
  <c r="AB11" i="15"/>
  <c r="AK11" i="15" s="1"/>
  <c r="V11" i="15"/>
  <c r="AI11" i="15" s="1"/>
  <c r="AH25" i="15"/>
  <c r="AF25" i="15"/>
  <c r="AL25" i="15" s="1"/>
  <c r="W25" i="15"/>
  <c r="AJ25" i="15" s="1"/>
  <c r="V25" i="15"/>
  <c r="AI25" i="15" s="1"/>
  <c r="AB25" i="15"/>
  <c r="AK25" i="15" s="1"/>
  <c r="AH37" i="15"/>
  <c r="AF37" i="15"/>
  <c r="AL37" i="15" s="1"/>
  <c r="W37" i="15"/>
  <c r="AJ37" i="15" s="1"/>
  <c r="AB37" i="15"/>
  <c r="AK37" i="15" s="1"/>
  <c r="V37" i="15"/>
  <c r="AI37" i="15" s="1"/>
  <c r="AH31" i="15"/>
  <c r="AB31" i="15"/>
  <c r="AK31" i="15" s="1"/>
  <c r="V31" i="15"/>
  <c r="AI31" i="15" s="1"/>
  <c r="W31" i="15"/>
  <c r="AJ31" i="15" s="1"/>
  <c r="AF31" i="15"/>
  <c r="AL31" i="15" s="1"/>
  <c r="AH10" i="15"/>
  <c r="AB10" i="15"/>
  <c r="AK10" i="15" s="1"/>
  <c r="V10" i="15"/>
  <c r="AI10" i="15" s="1"/>
  <c r="W10" i="15"/>
  <c r="AJ10" i="15" s="1"/>
  <c r="AF10" i="15"/>
  <c r="AL10" i="15" s="1"/>
  <c r="AH20" i="15"/>
  <c r="W20" i="15"/>
  <c r="AJ20" i="15" s="1"/>
  <c r="AB20" i="15"/>
  <c r="AK20" i="15" s="1"/>
  <c r="AF20" i="15"/>
  <c r="AL20" i="15" s="1"/>
  <c r="V20" i="15"/>
  <c r="AI20" i="15" s="1"/>
  <c r="AH22" i="15"/>
  <c r="AB22" i="15"/>
  <c r="AK22" i="15" s="1"/>
  <c r="W22" i="15"/>
  <c r="AJ22" i="15" s="1"/>
  <c r="V22" i="15"/>
  <c r="AI22" i="15" s="1"/>
  <c r="AF22" i="15"/>
  <c r="AL22" i="15" s="1"/>
  <c r="AH9" i="15"/>
  <c r="AB9" i="15"/>
  <c r="AK9" i="15" s="1"/>
  <c r="W9" i="15"/>
  <c r="AJ9" i="15" s="1"/>
  <c r="V9" i="15"/>
  <c r="AI9" i="15" s="1"/>
  <c r="AF9" i="15"/>
  <c r="AL9" i="15" s="1"/>
  <c r="AH23" i="15"/>
  <c r="AB23" i="15"/>
  <c r="AK23" i="15" s="1"/>
  <c r="V23" i="15"/>
  <c r="AI23" i="15" s="1"/>
  <c r="W23" i="15"/>
  <c r="AJ23" i="15" s="1"/>
  <c r="AF23" i="15"/>
  <c r="AL23" i="15" s="1"/>
  <c r="AH21" i="15"/>
  <c r="AF21" i="15"/>
  <c r="AL21" i="15" s="1"/>
  <c r="V21" i="15"/>
  <c r="AI21" i="15" s="1"/>
  <c r="W21" i="15"/>
  <c r="AJ21" i="15" s="1"/>
  <c r="AB21" i="15"/>
  <c r="AK21" i="15" s="1"/>
  <c r="AH35" i="15"/>
  <c r="V35" i="15"/>
  <c r="AI35" i="15" s="1"/>
  <c r="AB35" i="15"/>
  <c r="AK35" i="15" s="1"/>
  <c r="AF35" i="15"/>
  <c r="AL35" i="15" s="1"/>
  <c r="W35" i="15"/>
  <c r="AJ35" i="15" s="1"/>
  <c r="AH18" i="15"/>
  <c r="AB18" i="15"/>
  <c r="AK18" i="15" s="1"/>
  <c r="V18" i="15"/>
  <c r="AI18" i="15" s="1"/>
  <c r="W18" i="15"/>
  <c r="AJ18" i="15" s="1"/>
  <c r="AF18" i="15"/>
  <c r="AL18" i="15" s="1"/>
  <c r="AH40" i="15"/>
  <c r="AF40" i="15"/>
  <c r="AL40" i="15" s="1"/>
  <c r="W40" i="15"/>
  <c r="AJ40" i="15" s="1"/>
  <c r="V40" i="15"/>
  <c r="AI40" i="15" s="1"/>
  <c r="AB40" i="15"/>
  <c r="AK40" i="15" s="1"/>
  <c r="AH15" i="15"/>
  <c r="AB15" i="15"/>
  <c r="AK15" i="15" s="1"/>
  <c r="V15" i="15"/>
  <c r="AI15" i="15" s="1"/>
  <c r="AF15" i="15"/>
  <c r="AL15" i="15" s="1"/>
  <c r="W15" i="15"/>
  <c r="AJ15" i="15" s="1"/>
  <c r="AH29" i="15"/>
  <c r="W29" i="15"/>
  <c r="AJ29" i="15" s="1"/>
  <c r="V29" i="15"/>
  <c r="AI29" i="15" s="1"/>
  <c r="AF29" i="15"/>
  <c r="AL29" i="15" s="1"/>
  <c r="AB29" i="15"/>
  <c r="AK29" i="15" s="1"/>
  <c r="AH43" i="15"/>
  <c r="V43" i="15"/>
  <c r="AI43" i="15" s="1"/>
  <c r="AF43" i="15"/>
  <c r="AL43" i="15" s="1"/>
  <c r="W43" i="15"/>
  <c r="AJ43" i="15" s="1"/>
  <c r="AB43" i="15"/>
  <c r="AK43" i="15" s="1"/>
  <c r="AH14" i="15"/>
  <c r="AB14" i="15"/>
  <c r="AK14" i="15" s="1"/>
  <c r="V14" i="15"/>
  <c r="AI14" i="15" s="1"/>
  <c r="AF14" i="15"/>
  <c r="AL14" i="15" s="1"/>
  <c r="W14" i="15"/>
  <c r="AJ14" i="15" s="1"/>
  <c r="AH32" i="15"/>
  <c r="AF32" i="15"/>
  <c r="AL32" i="15" s="1"/>
  <c r="W32" i="15"/>
  <c r="AJ32" i="15" s="1"/>
  <c r="AB32" i="15"/>
  <c r="AK32" i="15" s="1"/>
  <c r="V32" i="15"/>
  <c r="AI32" i="15" s="1"/>
  <c r="AH34" i="15"/>
  <c r="AB34" i="15"/>
  <c r="AK34" i="15" s="1"/>
  <c r="V34" i="15"/>
  <c r="AI34" i="15" s="1"/>
  <c r="AF34" i="15"/>
  <c r="AL34" i="15" s="1"/>
  <c r="W34" i="15"/>
  <c r="AJ34" i="15" s="1"/>
  <c r="AH44" i="15"/>
  <c r="AF44" i="15"/>
  <c r="AL44" i="15" s="1"/>
  <c r="W44" i="15"/>
  <c r="AJ44" i="15" s="1"/>
  <c r="AB44" i="15"/>
  <c r="AK44" i="15" s="1"/>
  <c r="V44" i="15"/>
  <c r="AI44" i="15" s="1"/>
  <c r="AH19" i="15"/>
  <c r="V19" i="15"/>
  <c r="AI19" i="15" s="1"/>
  <c r="AB19" i="15"/>
  <c r="AK19" i="15" s="1"/>
  <c r="AF19" i="15"/>
  <c r="AL19" i="15" s="1"/>
  <c r="W19" i="15"/>
  <c r="AJ19" i="15" s="1"/>
  <c r="N54" i="23" l="1"/>
  <c r="U47" i="15"/>
  <c r="AM34" i="15"/>
  <c r="AM19" i="15"/>
  <c r="AM29" i="15"/>
  <c r="AM35" i="15"/>
  <c r="AM22" i="15"/>
  <c r="AM37" i="15"/>
  <c r="AM33" i="15"/>
  <c r="AM24" i="15"/>
  <c r="AM41" i="15"/>
  <c r="AM12" i="15"/>
  <c r="AI8" i="15"/>
  <c r="AI45" i="15" s="1"/>
  <c r="V45" i="15"/>
  <c r="AM32" i="15"/>
  <c r="AM15" i="15"/>
  <c r="AM21" i="15"/>
  <c r="AM20" i="15"/>
  <c r="AM25" i="15"/>
  <c r="AM28" i="15"/>
  <c r="AM17" i="15"/>
  <c r="AM13" i="15"/>
  <c r="AM39" i="15"/>
  <c r="AK8" i="15"/>
  <c r="AK45" i="15" s="1"/>
  <c r="AB45" i="15"/>
  <c r="AM14" i="15"/>
  <c r="AM40" i="15"/>
  <c r="AM23" i="15"/>
  <c r="AM10" i="15"/>
  <c r="AM11" i="15"/>
  <c r="AM16" i="15"/>
  <c r="AM36" i="15"/>
  <c r="AM38" i="15"/>
  <c r="AL8" i="15"/>
  <c r="AL45" i="15" s="1"/>
  <c r="AF45" i="15"/>
  <c r="AJ8" i="15"/>
  <c r="AJ45" i="15" s="1"/>
  <c r="AD65" i="23" s="1"/>
  <c r="W45" i="15"/>
  <c r="AM44" i="15"/>
  <c r="AM43" i="15"/>
  <c r="AM18" i="15"/>
  <c r="AM9" i="15"/>
  <c r="AM31" i="15"/>
  <c r="AM30" i="15"/>
  <c r="AM27" i="15"/>
  <c r="AM42" i="15"/>
  <c r="AM26" i="15"/>
  <c r="F28" i="14"/>
  <c r="F29" i="14" s="1"/>
  <c r="AH45" i="15"/>
  <c r="AM8" i="15"/>
  <c r="E32" i="14" l="1"/>
  <c r="H28" i="14"/>
  <c r="H29" i="14" s="1"/>
  <c r="AD54" i="23"/>
  <c r="N65" i="23"/>
  <c r="R65" i="23" s="1"/>
  <c r="D65" i="23"/>
  <c r="G28" i="14"/>
  <c r="G29" i="14" s="1"/>
  <c r="AA54" i="23"/>
  <c r="I28" i="14"/>
  <c r="I29" i="14" s="1"/>
  <c r="G54" i="23"/>
  <c r="AA65" i="23"/>
  <c r="G65" i="23"/>
  <c r="J28" i="14"/>
  <c r="J29" i="14" s="1"/>
  <c r="D54" i="23"/>
  <c r="AU44" i="15"/>
  <c r="I105" i="14" s="1"/>
  <c r="AU36" i="15"/>
  <c r="I97" i="14" s="1"/>
  <c r="AU28" i="15"/>
  <c r="I89" i="14" s="1"/>
  <c r="AU20" i="15"/>
  <c r="I81" i="14" s="1"/>
  <c r="AU12" i="15"/>
  <c r="I73" i="14" s="1"/>
  <c r="AR42" i="15"/>
  <c r="F103" i="14" s="1"/>
  <c r="AQ37" i="15"/>
  <c r="E98" i="14" s="1"/>
  <c r="AS31" i="15"/>
  <c r="G92" i="14" s="1"/>
  <c r="AR26" i="15"/>
  <c r="F87" i="14" s="1"/>
  <c r="AQ21" i="15"/>
  <c r="E82" i="14" s="1"/>
  <c r="AS15" i="15"/>
  <c r="G76" i="14" s="1"/>
  <c r="AR10" i="15"/>
  <c r="F71" i="14" s="1"/>
  <c r="AP37" i="15"/>
  <c r="C98" i="14" s="1"/>
  <c r="AP21" i="15"/>
  <c r="C82" i="14" s="1"/>
  <c r="AV43" i="15"/>
  <c r="J104" i="14" s="1"/>
  <c r="AV35" i="15"/>
  <c r="J96" i="14" s="1"/>
  <c r="AV27" i="15"/>
  <c r="J88" i="14" s="1"/>
  <c r="AV19" i="15"/>
  <c r="J80" i="14" s="1"/>
  <c r="AV11" i="15"/>
  <c r="J72" i="14" s="1"/>
  <c r="AQ42" i="15"/>
  <c r="E103" i="14" s="1"/>
  <c r="AS36" i="15"/>
  <c r="G97" i="14" s="1"/>
  <c r="AR31" i="15"/>
  <c r="F92" i="14" s="1"/>
  <c r="AQ26" i="15"/>
  <c r="E87" i="14" s="1"/>
  <c r="AS20" i="15"/>
  <c r="G81" i="14" s="1"/>
  <c r="AR15" i="15"/>
  <c r="F76" i="14" s="1"/>
  <c r="AQ10" i="15"/>
  <c r="E71" i="14" s="1"/>
  <c r="AP36" i="15"/>
  <c r="C97" i="14" s="1"/>
  <c r="AP20" i="15"/>
  <c r="C81" i="14" s="1"/>
  <c r="AU41" i="15"/>
  <c r="I102" i="14" s="1"/>
  <c r="AU33" i="15"/>
  <c r="I94" i="14" s="1"/>
  <c r="AU25" i="15"/>
  <c r="I86" i="14" s="1"/>
  <c r="AU17" i="15"/>
  <c r="I78" i="14" s="1"/>
  <c r="AU9" i="15"/>
  <c r="I70" i="14" s="1"/>
  <c r="AR40" i="15"/>
  <c r="F101" i="14" s="1"/>
  <c r="AQ35" i="15"/>
  <c r="E96" i="14" s="1"/>
  <c r="AS29" i="15"/>
  <c r="G90" i="14" s="1"/>
  <c r="AR24" i="15"/>
  <c r="F85" i="14" s="1"/>
  <c r="AQ19" i="15"/>
  <c r="E80" i="14" s="1"/>
  <c r="AS13" i="15"/>
  <c r="G74" i="14" s="1"/>
  <c r="AR8" i="15"/>
  <c r="AP31" i="15"/>
  <c r="C92" i="14" s="1"/>
  <c r="AP15" i="15"/>
  <c r="C76" i="14" s="1"/>
  <c r="AV28" i="15"/>
  <c r="J89" i="14" s="1"/>
  <c r="AS34" i="15"/>
  <c r="G95" i="14" s="1"/>
  <c r="AR13" i="15"/>
  <c r="F74" i="14" s="1"/>
  <c r="AP34" i="15"/>
  <c r="C95" i="14" s="1"/>
  <c r="AV18" i="15"/>
  <c r="J79" i="14" s="1"/>
  <c r="AR33" i="15"/>
  <c r="F94" i="14" s="1"/>
  <c r="AQ12" i="15"/>
  <c r="E73" i="14" s="1"/>
  <c r="AV14" i="15"/>
  <c r="J75" i="14" s="1"/>
  <c r="AV40" i="15"/>
  <c r="J101" i="14" s="1"/>
  <c r="AV8" i="15"/>
  <c r="AP38" i="15"/>
  <c r="C99" i="14" s="1"/>
  <c r="AR41" i="15"/>
  <c r="F102" i="14" s="1"/>
  <c r="AU42" i="15"/>
  <c r="I103" i="14" s="1"/>
  <c r="AU34" i="15"/>
  <c r="I95" i="14" s="1"/>
  <c r="AU26" i="15"/>
  <c r="I87" i="14" s="1"/>
  <c r="AU18" i="15"/>
  <c r="I79" i="14" s="1"/>
  <c r="AU10" i="15"/>
  <c r="I71" i="14" s="1"/>
  <c r="AQ41" i="15"/>
  <c r="E102" i="14" s="1"/>
  <c r="AS35" i="15"/>
  <c r="G96" i="14" s="1"/>
  <c r="AR30" i="15"/>
  <c r="F91" i="14" s="1"/>
  <c r="AQ25" i="15"/>
  <c r="E86" i="14" s="1"/>
  <c r="AS19" i="15"/>
  <c r="G80" i="14" s="1"/>
  <c r="AR14" i="15"/>
  <c r="F75" i="14" s="1"/>
  <c r="AQ9" i="15"/>
  <c r="E70" i="14" s="1"/>
  <c r="AP33" i="15"/>
  <c r="C94" i="14" s="1"/>
  <c r="AP17" i="15"/>
  <c r="C78" i="14" s="1"/>
  <c r="AV41" i="15"/>
  <c r="J102" i="14" s="1"/>
  <c r="AV33" i="15"/>
  <c r="J94" i="14" s="1"/>
  <c r="AV25" i="15"/>
  <c r="J86" i="14" s="1"/>
  <c r="AV17" i="15"/>
  <c r="J78" i="14" s="1"/>
  <c r="AV9" i="15"/>
  <c r="J70" i="14" s="1"/>
  <c r="AS40" i="15"/>
  <c r="G101" i="14" s="1"/>
  <c r="AR35" i="15"/>
  <c r="F96" i="14" s="1"/>
  <c r="AQ30" i="15"/>
  <c r="E91" i="14" s="1"/>
  <c r="AS24" i="15"/>
  <c r="G85" i="14" s="1"/>
  <c r="AR19" i="15"/>
  <c r="F80" i="14" s="1"/>
  <c r="AQ14" i="15"/>
  <c r="E75" i="14" s="1"/>
  <c r="AS8" i="15"/>
  <c r="AP32" i="15"/>
  <c r="C93" i="14" s="1"/>
  <c r="AP16" i="15"/>
  <c r="C77" i="14" s="1"/>
  <c r="AU39" i="15"/>
  <c r="I100" i="14" s="1"/>
  <c r="AU31" i="15"/>
  <c r="I92" i="14" s="1"/>
  <c r="AU23" i="15"/>
  <c r="I84" i="14" s="1"/>
  <c r="AU15" i="15"/>
  <c r="I76" i="14" s="1"/>
  <c r="AR44" i="15"/>
  <c r="F105" i="14" s="1"/>
  <c r="AQ39" i="15"/>
  <c r="E100" i="14" s="1"/>
  <c r="AS33" i="15"/>
  <c r="G94" i="14" s="1"/>
  <c r="AR28" i="15"/>
  <c r="F89" i="14" s="1"/>
  <c r="AQ23" i="15"/>
  <c r="E84" i="14" s="1"/>
  <c r="AS17" i="15"/>
  <c r="G78" i="14" s="1"/>
  <c r="AR12" i="15"/>
  <c r="F73" i="14" s="1"/>
  <c r="AP43" i="15"/>
  <c r="C104" i="14" s="1"/>
  <c r="AP27" i="15"/>
  <c r="C88" i="14" s="1"/>
  <c r="AP11" i="15"/>
  <c r="C72" i="14" s="1"/>
  <c r="AV20" i="15"/>
  <c r="J81" i="14" s="1"/>
  <c r="AR29" i="15"/>
  <c r="F90" i="14" s="1"/>
  <c r="AQ8" i="15"/>
  <c r="AV42" i="15"/>
  <c r="J103" i="14" s="1"/>
  <c r="AV10" i="15"/>
  <c r="J71" i="14" s="1"/>
  <c r="AQ28" i="15"/>
  <c r="E89" i="14" s="1"/>
  <c r="AP42" i="15"/>
  <c r="C103" i="14" s="1"/>
  <c r="AQ36" i="15"/>
  <c r="E97" i="14" s="1"/>
  <c r="AV32" i="15"/>
  <c r="J93" i="14" s="1"/>
  <c r="AS42" i="15"/>
  <c r="G103" i="14" s="1"/>
  <c r="AP18" i="15"/>
  <c r="C79" i="14" s="1"/>
  <c r="AU40" i="15"/>
  <c r="I101" i="14" s="1"/>
  <c r="AU32" i="15"/>
  <c r="I93" i="14" s="1"/>
  <c r="AU24" i="15"/>
  <c r="I85" i="14" s="1"/>
  <c r="AU16" i="15"/>
  <c r="I77" i="14" s="1"/>
  <c r="AU8" i="15"/>
  <c r="AS39" i="15"/>
  <c r="G100" i="14" s="1"/>
  <c r="AR34" i="15"/>
  <c r="F95" i="14" s="1"/>
  <c r="AQ29" i="15"/>
  <c r="E90" i="14" s="1"/>
  <c r="AS23" i="15"/>
  <c r="G84" i="14" s="1"/>
  <c r="AR18" i="15"/>
  <c r="F79" i="14" s="1"/>
  <c r="AQ13" i="15"/>
  <c r="E74" i="14" s="1"/>
  <c r="AP8" i="15"/>
  <c r="C69" i="14" s="1"/>
  <c r="AP29" i="15"/>
  <c r="C90" i="14" s="1"/>
  <c r="AP13" i="15"/>
  <c r="C74" i="14" s="1"/>
  <c r="AV39" i="15"/>
  <c r="J100" i="14" s="1"/>
  <c r="AV31" i="15"/>
  <c r="J92" i="14" s="1"/>
  <c r="AV23" i="15"/>
  <c r="J84" i="14" s="1"/>
  <c r="AV15" i="15"/>
  <c r="J76" i="14" s="1"/>
  <c r="AS44" i="15"/>
  <c r="G105" i="14" s="1"/>
  <c r="AR39" i="15"/>
  <c r="F100" i="14" s="1"/>
  <c r="AQ34" i="15"/>
  <c r="E95" i="14" s="1"/>
  <c r="AS28" i="15"/>
  <c r="G89" i="14" s="1"/>
  <c r="AR23" i="15"/>
  <c r="F84" i="14" s="1"/>
  <c r="AQ18" i="15"/>
  <c r="E79" i="14" s="1"/>
  <c r="AS12" i="15"/>
  <c r="G73" i="14" s="1"/>
  <c r="AP44" i="15"/>
  <c r="C105" i="14" s="1"/>
  <c r="AP28" i="15"/>
  <c r="C89" i="14" s="1"/>
  <c r="AP12" i="15"/>
  <c r="C73" i="14" s="1"/>
  <c r="AU37" i="15"/>
  <c r="I98" i="14" s="1"/>
  <c r="AU29" i="15"/>
  <c r="I90" i="14" s="1"/>
  <c r="AU21" i="15"/>
  <c r="I82" i="14" s="1"/>
  <c r="AU13" i="15"/>
  <c r="I74" i="14" s="1"/>
  <c r="AQ43" i="15"/>
  <c r="E104" i="14" s="1"/>
  <c r="AS37" i="15"/>
  <c r="G98" i="14" s="1"/>
  <c r="AR32" i="15"/>
  <c r="F93" i="14" s="1"/>
  <c r="AQ27" i="15"/>
  <c r="E88" i="14" s="1"/>
  <c r="AS21" i="15"/>
  <c r="G82" i="14" s="1"/>
  <c r="AR16" i="15"/>
  <c r="F77" i="14" s="1"/>
  <c r="AQ11" i="15"/>
  <c r="E72" i="14" s="1"/>
  <c r="AP39" i="15"/>
  <c r="C100" i="14" s="1"/>
  <c r="AP23" i="15"/>
  <c r="C84" i="14" s="1"/>
  <c r="AV44" i="15"/>
  <c r="J105" i="14" s="1"/>
  <c r="AV12" i="15"/>
  <c r="J73" i="14" s="1"/>
  <c r="AQ24" i="15"/>
  <c r="E85" i="14" s="1"/>
  <c r="AP30" i="15"/>
  <c r="C91" i="14" s="1"/>
  <c r="AV34" i="15"/>
  <c r="J95" i="14" s="1"/>
  <c r="AQ44" i="15"/>
  <c r="E105" i="14" s="1"/>
  <c r="AS22" i="15"/>
  <c r="G83" i="14" s="1"/>
  <c r="AP26" i="15"/>
  <c r="C87" i="14" s="1"/>
  <c r="AR25" i="15"/>
  <c r="F86" i="14" s="1"/>
  <c r="AV24" i="15"/>
  <c r="J85" i="14" s="1"/>
  <c r="AR37" i="15"/>
  <c r="F98" i="14" s="1"/>
  <c r="AQ16" i="15"/>
  <c r="E77" i="14" s="1"/>
  <c r="AV38" i="15"/>
  <c r="J99" i="14" s="1"/>
  <c r="AS30" i="15"/>
  <c r="G91" i="14" s="1"/>
  <c r="AR9" i="15"/>
  <c r="F70" i="14" s="1"/>
  <c r="AP22" i="15"/>
  <c r="C83" i="14" s="1"/>
  <c r="AU38" i="15"/>
  <c r="I99" i="14" s="1"/>
  <c r="AU30" i="15"/>
  <c r="I91" i="14" s="1"/>
  <c r="AU22" i="15"/>
  <c r="I83" i="14" s="1"/>
  <c r="AU14" i="15"/>
  <c r="I75" i="14" s="1"/>
  <c r="AS43" i="15"/>
  <c r="G104" i="14" s="1"/>
  <c r="AR38" i="15"/>
  <c r="F99" i="14" s="1"/>
  <c r="AQ33" i="15"/>
  <c r="E94" i="14" s="1"/>
  <c r="AS27" i="15"/>
  <c r="G88" i="14" s="1"/>
  <c r="AR22" i="15"/>
  <c r="F83" i="14" s="1"/>
  <c r="AQ17" i="15"/>
  <c r="E78" i="14" s="1"/>
  <c r="AS11" i="15"/>
  <c r="G72" i="14" s="1"/>
  <c r="AP41" i="15"/>
  <c r="C102" i="14" s="1"/>
  <c r="AP25" i="15"/>
  <c r="C86" i="14" s="1"/>
  <c r="AP9" i="15"/>
  <c r="C70" i="14" s="1"/>
  <c r="AV37" i="15"/>
  <c r="J98" i="14" s="1"/>
  <c r="AV29" i="15"/>
  <c r="J90" i="14" s="1"/>
  <c r="AV21" i="15"/>
  <c r="J82" i="14" s="1"/>
  <c r="AV13" i="15"/>
  <c r="J74" i="14" s="1"/>
  <c r="AR43" i="15"/>
  <c r="F104" i="14" s="1"/>
  <c r="AQ38" i="15"/>
  <c r="E99" i="14" s="1"/>
  <c r="AS32" i="15"/>
  <c r="G93" i="14" s="1"/>
  <c r="AR27" i="15"/>
  <c r="F88" i="14" s="1"/>
  <c r="AQ22" i="15"/>
  <c r="E83" i="14" s="1"/>
  <c r="AS16" i="15"/>
  <c r="G77" i="14" s="1"/>
  <c r="AR11" i="15"/>
  <c r="F72" i="14" s="1"/>
  <c r="AP40" i="15"/>
  <c r="C101" i="14" s="1"/>
  <c r="AP24" i="15"/>
  <c r="C85" i="14" s="1"/>
  <c r="AU43" i="15"/>
  <c r="I104" i="14" s="1"/>
  <c r="AU35" i="15"/>
  <c r="I96" i="14" s="1"/>
  <c r="AU27" i="15"/>
  <c r="I88" i="14" s="1"/>
  <c r="AU19" i="15"/>
  <c r="I80" i="14" s="1"/>
  <c r="AU11" i="15"/>
  <c r="I72" i="14" s="1"/>
  <c r="AS41" i="15"/>
  <c r="G102" i="14" s="1"/>
  <c r="AR36" i="15"/>
  <c r="F97" i="14" s="1"/>
  <c r="AQ31" i="15"/>
  <c r="E92" i="14" s="1"/>
  <c r="AS25" i="15"/>
  <c r="G86" i="14" s="1"/>
  <c r="AR20" i="15"/>
  <c r="F81" i="14" s="1"/>
  <c r="AQ15" i="15"/>
  <c r="E76" i="14" s="1"/>
  <c r="AS9" i="15"/>
  <c r="G70" i="14" s="1"/>
  <c r="AP35" i="15"/>
  <c r="C96" i="14" s="1"/>
  <c r="AP19" i="15"/>
  <c r="C80" i="14" s="1"/>
  <c r="AV36" i="15"/>
  <c r="J97" i="14" s="1"/>
  <c r="AQ40" i="15"/>
  <c r="E101" i="14" s="1"/>
  <c r="AS18" i="15"/>
  <c r="G79" i="14" s="1"/>
  <c r="AP14" i="15"/>
  <c r="C75" i="14" s="1"/>
  <c r="AV26" i="15"/>
  <c r="J87" i="14" s="1"/>
  <c r="AS38" i="15"/>
  <c r="G99" i="14" s="1"/>
  <c r="AR17" i="15"/>
  <c r="F78" i="14" s="1"/>
  <c r="AP10" i="15"/>
  <c r="C71" i="14" s="1"/>
  <c r="AS14" i="15"/>
  <c r="G75" i="14" s="1"/>
  <c r="AV16" i="15"/>
  <c r="J77" i="14" s="1"/>
  <c r="AQ32" i="15"/>
  <c r="E93" i="14" s="1"/>
  <c r="AS10" i="15"/>
  <c r="G71" i="14" s="1"/>
  <c r="AV30" i="15"/>
  <c r="J91" i="14" s="1"/>
  <c r="AQ20" i="15"/>
  <c r="E81" i="14" s="1"/>
  <c r="AS26" i="15"/>
  <c r="G87" i="14" s="1"/>
  <c r="AV22" i="15"/>
  <c r="J83" i="14" s="1"/>
  <c r="AR21" i="15"/>
  <c r="F82" i="14" s="1"/>
  <c r="I69" i="14" l="1"/>
  <c r="AU45" i="15"/>
  <c r="I106" i="14" s="1"/>
  <c r="G69" i="14"/>
  <c r="AS45" i="15"/>
  <c r="G106" i="14" s="1"/>
  <c r="J69" i="14"/>
  <c r="AV45" i="15"/>
  <c r="J106" i="14" s="1"/>
  <c r="F69" i="14"/>
  <c r="AR45" i="15"/>
  <c r="F106" i="14" s="1"/>
  <c r="AT30" i="15"/>
  <c r="H91" i="14" s="1"/>
  <c r="AT13" i="15"/>
  <c r="H74" i="14" s="1"/>
  <c r="AT37" i="15"/>
  <c r="H98" i="14" s="1"/>
  <c r="AT20" i="15"/>
  <c r="H81" i="14" s="1"/>
  <c r="AT43" i="15"/>
  <c r="H104" i="14" s="1"/>
  <c r="AT10" i="15"/>
  <c r="H71" i="14" s="1"/>
  <c r="AT15" i="15"/>
  <c r="H76" i="14" s="1"/>
  <c r="AT14" i="15"/>
  <c r="H75" i="14" s="1"/>
  <c r="AT28" i="15"/>
  <c r="H89" i="14" s="1"/>
  <c r="AT42" i="15"/>
  <c r="H103" i="14" s="1"/>
  <c r="AT26" i="15"/>
  <c r="H87" i="14" s="1"/>
  <c r="AT9" i="15"/>
  <c r="H70" i="14" s="1"/>
  <c r="AT33" i="15"/>
  <c r="H94" i="14" s="1"/>
  <c r="AT16" i="15"/>
  <c r="H77" i="14" s="1"/>
  <c r="AT35" i="15"/>
  <c r="H96" i="14" s="1"/>
  <c r="AT40" i="15"/>
  <c r="H101" i="14" s="1"/>
  <c r="AT39" i="15"/>
  <c r="H100" i="14" s="1"/>
  <c r="E69" i="14"/>
  <c r="AT19" i="15"/>
  <c r="H80" i="14" s="1"/>
  <c r="AT34" i="15"/>
  <c r="H95" i="14" s="1"/>
  <c r="AT41" i="15"/>
  <c r="H102" i="14" s="1"/>
  <c r="AT8" i="15"/>
  <c r="H69" i="14" s="1"/>
  <c r="AT22" i="15"/>
  <c r="H83" i="14" s="1"/>
  <c r="AQ45" i="15"/>
  <c r="E106" i="14" s="1"/>
  <c r="AT38" i="15"/>
  <c r="H99" i="14" s="1"/>
  <c r="AT21" i="15"/>
  <c r="H82" i="14" s="1"/>
  <c r="AT23" i="15"/>
  <c r="H84" i="14" s="1"/>
  <c r="AT29" i="15"/>
  <c r="H90" i="14" s="1"/>
  <c r="AT12" i="15"/>
  <c r="H73" i="14" s="1"/>
  <c r="AT27" i="15"/>
  <c r="H88" i="14" s="1"/>
  <c r="AT32" i="15"/>
  <c r="H93" i="14" s="1"/>
  <c r="AT31" i="15"/>
  <c r="H92" i="14" s="1"/>
  <c r="AT44" i="15"/>
  <c r="H105" i="14" s="1"/>
  <c r="AT11" i="15"/>
  <c r="H72" i="14" s="1"/>
  <c r="AT17" i="15"/>
  <c r="H78" i="14" s="1"/>
  <c r="AT25" i="15"/>
  <c r="H86" i="14" s="1"/>
  <c r="AT18" i="15"/>
  <c r="H79" i="14" s="1"/>
  <c r="AT24" i="15"/>
  <c r="H85" i="14" s="1"/>
  <c r="AT36" i="15"/>
  <c r="H97" i="14" s="1"/>
</calcChain>
</file>

<file path=xl/sharedStrings.xml><?xml version="1.0" encoding="utf-8"?>
<sst xmlns="http://schemas.openxmlformats.org/spreadsheetml/2006/main" count="1264" uniqueCount="347">
  <si>
    <t>01</t>
  </si>
  <si>
    <t>鉱業</t>
  </si>
  <si>
    <t>繊維製品</t>
  </si>
  <si>
    <t>パルプ・紙・木製品</t>
  </si>
  <si>
    <t>06</t>
  </si>
  <si>
    <t>化学製品</t>
  </si>
  <si>
    <t>石油・石炭製品</t>
  </si>
  <si>
    <t>窯業・土石製品</t>
  </si>
  <si>
    <t>鉄鋼</t>
  </si>
  <si>
    <t>非鉄金属</t>
  </si>
  <si>
    <t>11</t>
  </si>
  <si>
    <t>金属製品</t>
  </si>
  <si>
    <t>電気機械</t>
  </si>
  <si>
    <t>輸送機械</t>
  </si>
  <si>
    <t>15</t>
  </si>
  <si>
    <t>16</t>
  </si>
  <si>
    <t>その他の製造工業製品</t>
  </si>
  <si>
    <t>建設</t>
  </si>
  <si>
    <t>電力・ガス・熱供給</t>
  </si>
  <si>
    <t>20</t>
  </si>
  <si>
    <t>商業</t>
  </si>
  <si>
    <t>21</t>
  </si>
  <si>
    <t>金融・保険</t>
  </si>
  <si>
    <t>22</t>
  </si>
  <si>
    <t>不動産</t>
  </si>
  <si>
    <t>25</t>
  </si>
  <si>
    <t>公務</t>
  </si>
  <si>
    <t>26</t>
  </si>
  <si>
    <t>教育・研究</t>
  </si>
  <si>
    <t>27</t>
  </si>
  <si>
    <t>28</t>
  </si>
  <si>
    <t>29</t>
  </si>
  <si>
    <t>対事業所サービス</t>
  </si>
  <si>
    <t>30</t>
  </si>
  <si>
    <t>対個人サービス</t>
  </si>
  <si>
    <t>31</t>
  </si>
  <si>
    <t>事務用品</t>
  </si>
  <si>
    <t>32</t>
  </si>
  <si>
    <t>分類不明</t>
  </si>
  <si>
    <t>自給率</t>
    <rPh sb="0" eb="3">
      <t>ジキュウリツ</t>
    </rPh>
    <phoneticPr fontId="3"/>
  </si>
  <si>
    <t>雇用者所得率</t>
    <rPh sb="5" eb="6">
      <t>リツ</t>
    </rPh>
    <phoneticPr fontId="3"/>
  </si>
  <si>
    <t>民間消費支出パターン</t>
    <rPh sb="0" eb="2">
      <t>ミンカン</t>
    </rPh>
    <rPh sb="2" eb="4">
      <t>ショウヒ</t>
    </rPh>
    <rPh sb="4" eb="6">
      <t>シシュツ</t>
    </rPh>
    <phoneticPr fontId="3"/>
  </si>
  <si>
    <t>九州</t>
    <rPh sb="0" eb="2">
      <t>キュウシュウ</t>
    </rPh>
    <phoneticPr fontId="3"/>
  </si>
  <si>
    <t>入力シートより</t>
    <rPh sb="0" eb="2">
      <t>ニュウリョク</t>
    </rPh>
    <phoneticPr fontId="3"/>
  </si>
  <si>
    <t>消費誘発額</t>
    <rPh sb="0" eb="2">
      <t>ショウヒ</t>
    </rPh>
    <rPh sb="2" eb="5">
      <t>ユウハツガク</t>
    </rPh>
    <phoneticPr fontId="3"/>
  </si>
  <si>
    <t>合計</t>
    <rPh sb="0" eb="2">
      <t>ゴウケイ</t>
    </rPh>
    <phoneticPr fontId="3"/>
  </si>
  <si>
    <t>就業係数</t>
    <rPh sb="0" eb="2">
      <t>シュウギョウ</t>
    </rPh>
    <rPh sb="2" eb="4">
      <t>ケイスウ</t>
    </rPh>
    <phoneticPr fontId="3"/>
  </si>
  <si>
    <t>雇用係数</t>
    <rPh sb="0" eb="2">
      <t>コヨウ</t>
    </rPh>
    <rPh sb="2" eb="4">
      <t>ケイスウ</t>
    </rPh>
    <phoneticPr fontId="3"/>
  </si>
  <si>
    <t>計算シート</t>
    <rPh sb="0" eb="2">
      <t>ケイサン</t>
    </rPh>
    <phoneticPr fontId="3"/>
  </si>
  <si>
    <t>熊本市</t>
    <rPh sb="0" eb="2">
      <t>クマモト</t>
    </rPh>
    <rPh sb="2" eb="3">
      <t>シ</t>
    </rPh>
    <phoneticPr fontId="3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</si>
  <si>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3"/>
  </si>
  <si>
    <t>運賃マージン</t>
    <rPh sb="0" eb="2">
      <t>ウンチン</t>
    </rPh>
    <phoneticPr fontId="3"/>
  </si>
  <si>
    <t>商業マージン率</t>
    <rPh sb="0" eb="2">
      <t>ショウギョウ</t>
    </rPh>
    <rPh sb="6" eb="7">
      <t>リツ</t>
    </rPh>
    <phoneticPr fontId="3"/>
  </si>
  <si>
    <t>運賃マージン率</t>
    <rPh sb="0" eb="2">
      <t>ウンチン</t>
    </rPh>
    <rPh sb="6" eb="7">
      <t>リツ</t>
    </rPh>
    <phoneticPr fontId="3"/>
  </si>
  <si>
    <t>マージン計</t>
    <rPh sb="4" eb="5">
      <t>ケイ</t>
    </rPh>
    <phoneticPr fontId="3"/>
  </si>
  <si>
    <t>生産誘発額</t>
    <rPh sb="0" eb="2">
      <t>セイサン</t>
    </rPh>
    <rPh sb="2" eb="5">
      <t>ユウハツガク</t>
    </rPh>
    <phoneticPr fontId="3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</si>
  <si>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</si>
  <si>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3"/>
  </si>
  <si>
    <t>第１次波及効果関係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</si>
  <si>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3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</si>
  <si>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3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</si>
  <si>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3"/>
  </si>
  <si>
    <t>波及効果倍率→</t>
    <rPh sb="0" eb="4">
      <t>ハキュウコウカ</t>
    </rPh>
    <rPh sb="4" eb="6">
      <t>バイリツ</t>
    </rPh>
    <phoneticPr fontId="3"/>
  </si>
  <si>
    <t>年</t>
    <rPh sb="0" eb="1">
      <t>ネン</t>
    </rPh>
    <phoneticPr fontId="3"/>
  </si>
  <si>
    <t>地域</t>
    <rPh sb="0" eb="2">
      <t>チイキ</t>
    </rPh>
    <phoneticPr fontId="3"/>
  </si>
  <si>
    <t>就業誘発者</t>
    <rPh sb="0" eb="2">
      <t>シュウギョウ</t>
    </rPh>
    <rPh sb="2" eb="4">
      <t>ユウハツ</t>
    </rPh>
    <rPh sb="4" eb="5">
      <t>シャ</t>
    </rPh>
    <phoneticPr fontId="3"/>
  </si>
  <si>
    <t>雇用誘発者</t>
    <rPh sb="0" eb="2">
      <t>コヨウ</t>
    </rPh>
    <rPh sb="2" eb="4">
      <t>ユウハツ</t>
    </rPh>
    <rPh sb="4" eb="5">
      <t>シャ</t>
    </rPh>
    <phoneticPr fontId="3"/>
  </si>
  <si>
    <t>与件データ</t>
    <rPh sb="0" eb="2">
      <t>ヨケン</t>
    </rPh>
    <phoneticPr fontId="3"/>
  </si>
  <si>
    <t xml:space="preserve">商業マージン </t>
    <rPh sb="0" eb="2">
      <t>ショウギョウ</t>
    </rPh>
    <phoneticPr fontId="3"/>
  </si>
  <si>
    <t>波及効果の倍率</t>
    <rPh sb="0" eb="4">
      <t>ハキュウコウカ</t>
    </rPh>
    <rPh sb="5" eb="7">
      <t>バイリツ</t>
    </rPh>
    <phoneticPr fontId="3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</si>
  <si>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</si>
  <si>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3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</si>
  <si>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3"/>
  </si>
  <si>
    <t>与件データ
（購入者価格）</t>
    <rPh sb="0" eb="2">
      <t>ヨケン</t>
    </rPh>
    <rPh sb="7" eb="10">
      <t>コウニュウシャ</t>
    </rPh>
    <rPh sb="10" eb="12">
      <t>カカク</t>
    </rPh>
    <phoneticPr fontId="3"/>
  </si>
  <si>
    <t>33</t>
  </si>
  <si>
    <t>34</t>
  </si>
  <si>
    <t>消費転換係数のリスト</t>
    <rPh sb="0" eb="2">
      <t>ショウヒ</t>
    </rPh>
    <rPh sb="2" eb="4">
      <t>テンカン</t>
    </rPh>
    <rPh sb="4" eb="6">
      <t>ケイスウ</t>
    </rPh>
    <phoneticPr fontId="3"/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</si>
  <si>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3"/>
  </si>
  <si>
    <t>消費転換係数</t>
    <rPh sb="0" eb="2">
      <t>ショウヒ</t>
    </rPh>
    <rPh sb="2" eb="4">
      <t>テンカン</t>
    </rPh>
    <rPh sb="4" eb="6">
      <t>ケイスウ</t>
    </rPh>
    <phoneticPr fontId="3"/>
  </si>
  <si>
    <t>消費支出</t>
    <rPh sb="0" eb="2">
      <t>ショウヒ</t>
    </rPh>
    <rPh sb="2" eb="4">
      <t>シシュツ</t>
    </rPh>
    <phoneticPr fontId="3"/>
  </si>
  <si>
    <t>実収入</t>
    <rPh sb="0" eb="1">
      <t>ジツ</t>
    </rPh>
    <rPh sb="1" eb="3">
      <t>シュウニュウ</t>
    </rPh>
    <phoneticPr fontId="3"/>
  </si>
  <si>
    <t>倍</t>
    <rPh sb="0" eb="1">
      <t>バイ</t>
    </rPh>
    <phoneticPr fontId="3"/>
  </si>
  <si>
    <t>35</t>
  </si>
  <si>
    <t>飲食料品</t>
  </si>
  <si>
    <t>電子部品</t>
  </si>
  <si>
    <t>廃棄物処理</t>
  </si>
  <si>
    <t>情報通信</t>
  </si>
  <si>
    <t>マージン調整後
与件データ
（生産者価格）</t>
    <rPh sb="4" eb="6">
      <t>チョウセイ</t>
    </rPh>
    <rPh sb="6" eb="7">
      <t>ゴ</t>
    </rPh>
    <rPh sb="8" eb="10">
      <t>ヨケン</t>
    </rPh>
    <rPh sb="15" eb="18">
      <t>セイサンシャ</t>
    </rPh>
    <rPh sb="18" eb="20">
      <t>カカク</t>
    </rPh>
    <phoneticPr fontId="3"/>
  </si>
  <si>
    <t>上記年平均</t>
    <rPh sb="0" eb="2">
      <t>ジョウキ</t>
    </rPh>
    <rPh sb="2" eb="3">
      <t>ネン</t>
    </rPh>
    <rPh sb="3" eb="5">
      <t>ヘイキン</t>
    </rPh>
    <phoneticPr fontId="3"/>
  </si>
  <si>
    <t>第１次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</si>
  <si>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第１次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3"/>
  </si>
  <si>
    <t>第２次需要額</t>
    <rPh sb="0" eb="1">
      <t>ダイ</t>
    </rPh>
    <rPh sb="2" eb="3">
      <t>ジ</t>
    </rPh>
    <rPh sb="3" eb="6">
      <t>ジュヨウガク</t>
    </rPh>
    <phoneticPr fontId="3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</si>
  <si>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3"/>
  </si>
  <si>
    <t>はん用機械</t>
  </si>
  <si>
    <t>生産用機械</t>
  </si>
  <si>
    <t>業務用機械</t>
  </si>
  <si>
    <t>水道</t>
  </si>
  <si>
    <t>運輸・郵便</t>
  </si>
  <si>
    <t>医療・福祉</t>
  </si>
  <si>
    <t>　　　　　　　　　　　　　　型逆行列</t>
    <rPh sb="14" eb="15">
      <t>ガタ</t>
    </rPh>
    <rPh sb="15" eb="18">
      <t>ギャクギョウレツ</t>
    </rPh>
    <phoneticPr fontId="3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</si>
  <si>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3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</si>
  <si>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3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</si>
  <si>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3"/>
  </si>
  <si>
    <t>（百万円）</t>
    <rPh sb="1" eb="2">
      <t>ヒャク</t>
    </rPh>
    <rPh sb="2" eb="4">
      <t>マンエン</t>
    </rPh>
    <phoneticPr fontId="3"/>
  </si>
  <si>
    <t>（人）</t>
    <rPh sb="1" eb="2">
      <t>ニン</t>
    </rPh>
    <phoneticPr fontId="3"/>
  </si>
  <si>
    <t>（円）</t>
    <rPh sb="1" eb="2">
      <t>エン</t>
    </rPh>
    <phoneticPr fontId="3"/>
  </si>
  <si>
    <t>獣医業、農業サービス（土地改良区、青果物共同選果場、航空防除、種付業、ふ卵業など）を含む</t>
    <rPh sb="0" eb="2">
      <t>ジュウイ</t>
    </rPh>
    <rPh sb="2" eb="3">
      <t>ギョウ</t>
    </rPh>
    <rPh sb="4" eb="6">
      <t>ノウギョウ</t>
    </rPh>
    <rPh sb="11" eb="13">
      <t>トチ</t>
    </rPh>
    <rPh sb="13" eb="15">
      <t>カイリョウ</t>
    </rPh>
    <rPh sb="15" eb="16">
      <t>ク</t>
    </rPh>
    <rPh sb="17" eb="20">
      <t>セイカブツ</t>
    </rPh>
    <rPh sb="20" eb="22">
      <t>キョウドウ</t>
    </rPh>
    <rPh sb="22" eb="23">
      <t>セン</t>
    </rPh>
    <rPh sb="23" eb="24">
      <t>カ</t>
    </rPh>
    <rPh sb="24" eb="25">
      <t>ジョウ</t>
    </rPh>
    <rPh sb="26" eb="28">
      <t>コウクウ</t>
    </rPh>
    <rPh sb="28" eb="30">
      <t>ボウジョ</t>
    </rPh>
    <rPh sb="31" eb="33">
      <t>タネツ</t>
    </rPh>
    <rPh sb="33" eb="34">
      <t>ギョウ</t>
    </rPh>
    <rPh sb="36" eb="37">
      <t>ラン</t>
    </rPh>
    <rPh sb="37" eb="38">
      <t>ギョウ</t>
    </rPh>
    <rPh sb="42" eb="43">
      <t>フク</t>
    </rPh>
    <phoneticPr fontId="3"/>
  </si>
  <si>
    <t>砂利・採石、砕石など</t>
    <rPh sb="0" eb="2">
      <t>ジャリ</t>
    </rPh>
    <rPh sb="3" eb="5">
      <t>サイセキ</t>
    </rPh>
    <rPh sb="6" eb="8">
      <t>サイセキ</t>
    </rPh>
    <phoneticPr fontId="3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</si>
  <si>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3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</si>
  <si>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3"/>
  </si>
  <si>
    <t>金属製家具を含む</t>
    <rPh sb="0" eb="3">
      <t>キンゾクセイ</t>
    </rPh>
    <rPh sb="3" eb="5">
      <t>カグ</t>
    </rPh>
    <rPh sb="6" eb="7">
      <t>フク</t>
    </rPh>
    <phoneticPr fontId="3"/>
  </si>
  <si>
    <t>舗装材料を含む</t>
    <rPh sb="0" eb="2">
      <t>ホソウ</t>
    </rPh>
    <rPh sb="2" eb="3">
      <t>ザイ</t>
    </rPh>
    <rPh sb="3" eb="4">
      <t>リョウ</t>
    </rPh>
    <rPh sb="5" eb="6">
      <t>フク</t>
    </rPh>
    <phoneticPr fontId="3"/>
  </si>
  <si>
    <t>ガラス製品、セメント製品、陶磁器など</t>
    <rPh sb="3" eb="5">
      <t>セイヒン</t>
    </rPh>
    <rPh sb="10" eb="12">
      <t>セイヒン</t>
    </rPh>
    <rPh sb="13" eb="16">
      <t>トウジキ</t>
    </rPh>
    <phoneticPr fontId="3"/>
  </si>
  <si>
    <t>銅、アルミニウム、電線・ケーブルなど</t>
    <rPh sb="0" eb="1">
      <t>ドウ</t>
    </rPh>
    <rPh sb="9" eb="11">
      <t>デンセン</t>
    </rPh>
    <phoneticPr fontId="3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</si>
  <si>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3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</si>
  <si>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3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</si>
  <si>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3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</si>
  <si>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3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</si>
  <si>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3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</si>
  <si>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3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</si>
  <si>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3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</si>
  <si>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3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</si>
  <si>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3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</si>
  <si>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3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</si>
  <si>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3"/>
  </si>
  <si>
    <t>卸売業、小売業のマージン額（販売額－仕入額）
※「仕入額」は、各産業に振り分ける。</t>
    <rPh sb="0" eb="2">
      <t>オロシウリ</t>
    </rPh>
    <rPh sb="2" eb="3">
      <t>ギョウ</t>
    </rPh>
    <rPh sb="4" eb="6">
      <t>コウリ</t>
    </rPh>
    <rPh sb="6" eb="7">
      <t>ギョウ</t>
    </rPh>
    <rPh sb="12" eb="13">
      <t>ガク</t>
    </rPh>
    <rPh sb="14" eb="16">
      <t>ハンバイ</t>
    </rPh>
    <rPh sb="16" eb="17">
      <t>ガク</t>
    </rPh>
    <rPh sb="18" eb="20">
      <t>シイレ</t>
    </rPh>
    <rPh sb="20" eb="21">
      <t>ガク</t>
    </rPh>
    <rPh sb="25" eb="27">
      <t>シイ</t>
    </rPh>
    <rPh sb="27" eb="28">
      <t>ガク</t>
    </rPh>
    <rPh sb="31" eb="32">
      <t>カク</t>
    </rPh>
    <rPh sb="32" eb="34">
      <t>サンギョウ</t>
    </rPh>
    <rPh sb="35" eb="36">
      <t>フ</t>
    </rPh>
    <rPh sb="37" eb="38">
      <t>ワ</t>
    </rPh>
    <phoneticPr fontId="3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</si>
  <si>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3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</si>
  <si>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3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</si>
  <si>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3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</si>
  <si>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3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</si>
  <si>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3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</si>
  <si>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3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</si>
  <si>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3"/>
  </si>
  <si>
    <t>宿泊業、飲食サービス、洗濯・理容・美容・浴場業、映画館、体育館、ゴルフ場、プール、公園、遊園地、パチンコ、カラオケボックス、写真業、冠婚葬祭業、学習塾、書道教授業、造園・植木業など</t>
    <rPh sb="0" eb="2">
      <t>シュクハク</t>
    </rPh>
    <rPh sb="2" eb="3">
      <t>ギョウ</t>
    </rPh>
    <rPh sb="4" eb="6">
      <t>インショク</t>
    </rPh>
    <rPh sb="11" eb="13">
      <t>センタク</t>
    </rPh>
    <rPh sb="14" eb="16">
      <t>リヨウ</t>
    </rPh>
    <rPh sb="17" eb="19">
      <t>ビヨウ</t>
    </rPh>
    <rPh sb="20" eb="22">
      <t>ヨクジョウ</t>
    </rPh>
    <rPh sb="22" eb="23">
      <t>ギョウ</t>
    </rPh>
    <rPh sb="24" eb="27">
      <t>エイガカン</t>
    </rPh>
    <rPh sb="28" eb="31">
      <t>タイイクカン</t>
    </rPh>
    <rPh sb="35" eb="36">
      <t>ジョウ</t>
    </rPh>
    <rPh sb="41" eb="43">
      <t>コウエン</t>
    </rPh>
    <rPh sb="44" eb="47">
      <t>ユウエンチ</t>
    </rPh>
    <rPh sb="62" eb="64">
      <t>シャシン</t>
    </rPh>
    <rPh sb="64" eb="65">
      <t>ギョウ</t>
    </rPh>
    <rPh sb="66" eb="68">
      <t>カンコン</t>
    </rPh>
    <rPh sb="68" eb="70">
      <t>ソウサイ</t>
    </rPh>
    <rPh sb="70" eb="71">
      <t>ギョウ</t>
    </rPh>
    <rPh sb="72" eb="75">
      <t>ガクシュウジュク</t>
    </rPh>
    <rPh sb="76" eb="78">
      <t>ショドウ</t>
    </rPh>
    <rPh sb="78" eb="80">
      <t>キョウジュ</t>
    </rPh>
    <rPh sb="80" eb="81">
      <t>ギョウ</t>
    </rPh>
    <rPh sb="82" eb="84">
      <t>ゾウエン</t>
    </rPh>
    <rPh sb="85" eb="87">
      <t>ウエキ</t>
    </rPh>
    <rPh sb="87" eb="88">
      <t>ギョウ</t>
    </rPh>
    <phoneticPr fontId="3"/>
  </si>
  <si>
    <t>説明</t>
    <rPh sb="0" eb="2">
      <t>セツメイ</t>
    </rPh>
    <phoneticPr fontId="3"/>
  </si>
  <si>
    <t>令和元年（2019年）</t>
    <rPh sb="0" eb="11">
      <t>１</t>
    </rPh>
    <phoneticPr fontId="3"/>
  </si>
  <si>
    <t>平成30年（2018年）</t>
    <rPh sb="0" eb="2">
      <t>ヘイセイ</t>
    </rPh>
    <rPh sb="4" eb="5">
      <t>ネン</t>
    </rPh>
    <rPh sb="10" eb="11">
      <t>ネン</t>
    </rPh>
    <phoneticPr fontId="3"/>
  </si>
  <si>
    <t>平成29年（2017年）</t>
    <rPh sb="0" eb="2">
      <t>ヘイセイ</t>
    </rPh>
    <rPh sb="4" eb="5">
      <t>ネン</t>
    </rPh>
    <rPh sb="10" eb="11">
      <t>ネン</t>
    </rPh>
    <phoneticPr fontId="3"/>
  </si>
  <si>
    <t>平成28年（2016年）</t>
    <rPh sb="0" eb="2">
      <t>ヘイセイ</t>
    </rPh>
    <rPh sb="4" eb="5">
      <t>ネン</t>
    </rPh>
    <phoneticPr fontId="3"/>
  </si>
  <si>
    <t>平成27年（2015年）</t>
    <rPh sb="0" eb="2">
      <t>ヘイセイ</t>
    </rPh>
    <rPh sb="4" eb="5">
      <t>ネン</t>
    </rPh>
    <phoneticPr fontId="3"/>
  </si>
  <si>
    <t>直接効果</t>
    <rPh sb="0" eb="4">
      <t>チョクセツコウカ</t>
    </rPh>
    <phoneticPr fontId="2"/>
  </si>
  <si>
    <t>間接効果</t>
    <rPh sb="0" eb="2">
      <t>カンセツ</t>
    </rPh>
    <rPh sb="2" eb="4">
      <t>コウカ</t>
    </rPh>
    <phoneticPr fontId="2"/>
  </si>
  <si>
    <t>第１次就業誘発者数</t>
    <rPh sb="0" eb="1">
      <t>ダイ</t>
    </rPh>
    <rPh sb="2" eb="3">
      <t>ジ</t>
    </rPh>
    <rPh sb="3" eb="5">
      <t>シュウギョウ</t>
    </rPh>
    <rPh sb="5" eb="7">
      <t>ユウハツ</t>
    </rPh>
    <rPh sb="7" eb="8">
      <t>シャ</t>
    </rPh>
    <rPh sb="8" eb="9">
      <t>カズ</t>
    </rPh>
    <phoneticPr fontId="3"/>
  </si>
  <si>
    <t>第１次雇用誘発者数</t>
    <rPh sb="0" eb="1">
      <t>ダイ</t>
    </rPh>
    <rPh sb="2" eb="3">
      <t>ジ</t>
    </rPh>
    <rPh sb="3" eb="5">
      <t>コヨウ</t>
    </rPh>
    <rPh sb="5" eb="7">
      <t>ユウハツ</t>
    </rPh>
    <rPh sb="7" eb="8">
      <t>シャ</t>
    </rPh>
    <rPh sb="8" eb="9">
      <t>カズ</t>
    </rPh>
    <phoneticPr fontId="3"/>
  </si>
  <si>
    <t>直接効果</t>
    <rPh sb="0" eb="2">
      <t>チョクセツ</t>
    </rPh>
    <rPh sb="2" eb="4">
      <t>コウカ</t>
    </rPh>
    <phoneticPr fontId="3"/>
  </si>
  <si>
    <t>間接効果</t>
    <rPh sb="0" eb="2">
      <t>カンセツ</t>
    </rPh>
    <rPh sb="2" eb="4">
      <t>コウカ</t>
    </rPh>
    <phoneticPr fontId="3"/>
  </si>
  <si>
    <t>計</t>
    <rPh sb="0" eb="1">
      <t>ケイ</t>
    </rPh>
    <phoneticPr fontId="3"/>
  </si>
  <si>
    <t>生産誘発額</t>
    <rPh sb="0" eb="2">
      <t>セイサン</t>
    </rPh>
    <rPh sb="2" eb="4">
      <t>ユウハツ</t>
    </rPh>
    <rPh sb="4" eb="5">
      <t>ガク</t>
    </rPh>
    <phoneticPr fontId="3"/>
  </si>
  <si>
    <t>就業誘発者数</t>
    <rPh sb="0" eb="6">
      <t>シュウギョウユウハツシャカズ</t>
    </rPh>
    <phoneticPr fontId="3"/>
  </si>
  <si>
    <t>生産誘発額の順位</t>
    <rPh sb="0" eb="2">
      <t>セイサン</t>
    </rPh>
    <rPh sb="2" eb="4">
      <t>ユウハツ</t>
    </rPh>
    <rPh sb="4" eb="5">
      <t>ガク</t>
    </rPh>
    <rPh sb="6" eb="8">
      <t>ジュンイ</t>
    </rPh>
    <phoneticPr fontId="3"/>
  </si>
  <si>
    <t>うち粗付加価値誘発額</t>
    <rPh sb="2" eb="10">
      <t>アラフカカチユウハツガク</t>
    </rPh>
    <phoneticPr fontId="3"/>
  </si>
  <si>
    <t>うち雇用者所得誘発額</t>
    <rPh sb="2" eb="10">
      <t>コヨウシャショトクユウハツガク</t>
    </rPh>
    <phoneticPr fontId="3"/>
  </si>
  <si>
    <t>（％）</t>
    <phoneticPr fontId="3"/>
  </si>
  <si>
    <t>（人）</t>
    <rPh sb="1" eb="2">
      <t>ヒト</t>
    </rPh>
    <phoneticPr fontId="3"/>
  </si>
  <si>
    <t>出力シート用</t>
    <rPh sb="0" eb="2">
      <t>シュツリョク</t>
    </rPh>
    <rPh sb="5" eb="6">
      <t>ヨウ</t>
    </rPh>
    <phoneticPr fontId="3"/>
  </si>
  <si>
    <t>順位</t>
    <rPh sb="0" eb="2">
      <t>ジュンイ</t>
    </rPh>
    <phoneticPr fontId="3"/>
  </si>
  <si>
    <t>部門名</t>
    <rPh sb="0" eb="2">
      <t>ブモン</t>
    </rPh>
    <rPh sb="2" eb="3">
      <t>メイ</t>
    </rPh>
    <phoneticPr fontId="3"/>
  </si>
  <si>
    <t>生産誘発額の累積比率</t>
    <rPh sb="0" eb="5">
      <t>セイサンユウハツガク</t>
    </rPh>
    <rPh sb="6" eb="10">
      <t>ルイセキヒリツ</t>
    </rPh>
    <phoneticPr fontId="3"/>
  </si>
  <si>
    <t>（％）</t>
  </si>
  <si>
    <t>生産誘発額の
累積比率</t>
    <rPh sb="0" eb="5">
      <t>セイサンユウハツガク</t>
    </rPh>
    <rPh sb="7" eb="9">
      <t>ルイセキ</t>
    </rPh>
    <rPh sb="9" eb="11">
      <t>ヒリツ</t>
    </rPh>
    <phoneticPr fontId="3"/>
  </si>
  <si>
    <t>粗付加価値率</t>
    <rPh sb="0" eb="1">
      <t>アラ</t>
    </rPh>
    <rPh sb="1" eb="3">
      <t>フカ</t>
    </rPh>
    <rPh sb="3" eb="5">
      <t>カチ</t>
    </rPh>
    <rPh sb="5" eb="6">
      <t>リツ</t>
    </rPh>
    <phoneticPr fontId="3"/>
  </si>
  <si>
    <t>原材料等
誘発額</t>
    <rPh sb="0" eb="3">
      <t>ゲンザイリョウ</t>
    </rPh>
    <rPh sb="3" eb="4">
      <t>トウ</t>
    </rPh>
    <rPh sb="5" eb="8">
      <t>ユウハツガク</t>
    </rPh>
    <phoneticPr fontId="3"/>
  </si>
  <si>
    <t>投入係数</t>
    <rPh sb="0" eb="2">
      <t>トウニュウ</t>
    </rPh>
    <rPh sb="2" eb="4">
      <t>ケイスウ</t>
    </rPh>
    <phoneticPr fontId="3"/>
  </si>
  <si>
    <t>マージン調整後
与件データ
（生産者価格）</t>
  </si>
  <si>
    <t>県内需要額
（原材料等）</t>
    <rPh sb="0" eb="5">
      <t>ケンナイジュヨウガク</t>
    </rPh>
    <rPh sb="7" eb="10">
      <t>ゲンザイリョウ</t>
    </rPh>
    <rPh sb="10" eb="11">
      <t>トウ</t>
    </rPh>
    <phoneticPr fontId="3"/>
  </si>
  <si>
    <t>うち原材料等誘発額</t>
    <rPh sb="2" eb="5">
      <t>ゲンザイリョウ</t>
    </rPh>
    <rPh sb="5" eb="6">
      <t>トウ</t>
    </rPh>
    <rPh sb="6" eb="8">
      <t>ユウハツ</t>
    </rPh>
    <rPh sb="8" eb="9">
      <t>ガク</t>
    </rPh>
    <phoneticPr fontId="3"/>
  </si>
  <si>
    <t>県内需要額
（原材料等）</t>
    <rPh sb="0" eb="2">
      <t>ケンナイ</t>
    </rPh>
    <rPh sb="2" eb="4">
      <t>ジュヨウ</t>
    </rPh>
    <rPh sb="4" eb="5">
      <t>ガク</t>
    </rPh>
    <rPh sb="7" eb="10">
      <t>ゲンザイリョウ</t>
    </rPh>
    <rPh sb="10" eb="11">
      <t>トウ</t>
    </rPh>
    <phoneticPr fontId="3"/>
  </si>
  <si>
    <t>うち雇用誘発者数</t>
    <rPh sb="2" eb="8">
      <t>コヨウユウハツシャスウ</t>
    </rPh>
    <phoneticPr fontId="3"/>
  </si>
  <si>
    <t>粗付加価値誘発額</t>
    <rPh sb="0" eb="8">
      <t>アラフカカチユウハツガク</t>
    </rPh>
    <phoneticPr fontId="3"/>
  </si>
  <si>
    <t>逆行列係数</t>
    <rPh sb="0" eb="5">
      <t>ギャクギョウレツケイスウ</t>
    </rPh>
    <phoneticPr fontId="3"/>
  </si>
  <si>
    <t>雇用者所得率</t>
    <rPh sb="0" eb="3">
      <t>コヨウシャ</t>
    </rPh>
    <rPh sb="3" eb="5">
      <t>ショトク</t>
    </rPh>
    <rPh sb="5" eb="6">
      <t>リツ</t>
    </rPh>
    <phoneticPr fontId="3"/>
  </si>
  <si>
    <t>経済波及効果フローチャート図</t>
    <rPh sb="0" eb="2">
      <t>ケイザイ</t>
    </rPh>
    <rPh sb="2" eb="4">
      <t>ハキュウ</t>
    </rPh>
    <rPh sb="4" eb="6">
      <t>コウカ</t>
    </rPh>
    <rPh sb="13" eb="14">
      <t>ズ</t>
    </rPh>
    <phoneticPr fontId="3"/>
  </si>
  <si>
    <t>県内需要額
=生産誘発額</t>
    <rPh sb="0" eb="2">
      <t>ケンナイ</t>
    </rPh>
    <rPh sb="2" eb="4">
      <t>ジュヨウ</t>
    </rPh>
    <rPh sb="4" eb="5">
      <t>ガク</t>
    </rPh>
    <rPh sb="7" eb="12">
      <t>セイサンユウハツガク</t>
    </rPh>
    <phoneticPr fontId="3"/>
  </si>
  <si>
    <t>生産誘発額</t>
    <rPh sb="0" eb="5">
      <t>セイサンユウハツガク</t>
    </rPh>
    <phoneticPr fontId="3"/>
  </si>
  <si>
    <t>生産誘発額
（間接効果）</t>
    <rPh sb="0" eb="2">
      <t>セイサン</t>
    </rPh>
    <rPh sb="2" eb="4">
      <t>ユウハツ</t>
    </rPh>
    <rPh sb="4" eb="5">
      <t>ガク</t>
    </rPh>
    <rPh sb="7" eb="9">
      <t>カンセツ</t>
    </rPh>
    <rPh sb="9" eb="11">
      <t>コウカ</t>
    </rPh>
    <phoneticPr fontId="3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</si>
  <si>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3"/>
  </si>
  <si>
    <t>直接効果＋間接効果</t>
    <rPh sb="0" eb="4">
      <t>チョクセツコウカ</t>
    </rPh>
    <rPh sb="5" eb="7">
      <t>カンセツ</t>
    </rPh>
    <rPh sb="7" eb="9">
      <t>コウカ</t>
    </rPh>
    <phoneticPr fontId="3"/>
  </si>
  <si>
    <t>消費誘発額</t>
    <rPh sb="0" eb="2">
      <t>ショウヒ</t>
    </rPh>
    <rPh sb="2" eb="4">
      <t>ユウハツ</t>
    </rPh>
    <rPh sb="4" eb="5">
      <t>ガク</t>
    </rPh>
    <phoneticPr fontId="3"/>
  </si>
  <si>
    <t>県内需要額</t>
    <rPh sb="0" eb="1">
      <t>ケン</t>
    </rPh>
    <rPh sb="1" eb="2">
      <t>ナイ</t>
    </rPh>
    <rPh sb="2" eb="4">
      <t>ジュヨウ</t>
    </rPh>
    <rPh sb="4" eb="5">
      <t>ガク</t>
    </rPh>
    <phoneticPr fontId="3"/>
  </si>
  <si>
    <t>県内需要額
＝生産誘発額
（直接効果）</t>
    <rPh sb="0" eb="2">
      <t>ケンナイ</t>
    </rPh>
    <rPh sb="2" eb="4">
      <t>ジュヨウ</t>
    </rPh>
    <rPh sb="4" eb="5">
      <t>ガク</t>
    </rPh>
    <phoneticPr fontId="3"/>
  </si>
  <si>
    <t>※各数値の小数点以下を四捨五入して表示しているので、内訳の合算が合計欄の数値と一致しない場合があります。</t>
    <rPh sb="1" eb="2">
      <t>カク</t>
    </rPh>
    <rPh sb="26" eb="28">
      <t>ウチワケ</t>
    </rPh>
    <rPh sb="29" eb="31">
      <t>ガッサン</t>
    </rPh>
    <rPh sb="32" eb="34">
      <t>ゴウケイ</t>
    </rPh>
    <rPh sb="34" eb="35">
      <t>ラン</t>
    </rPh>
    <rPh sb="36" eb="38">
      <t>スウチ</t>
    </rPh>
    <phoneticPr fontId="3"/>
  </si>
  <si>
    <t>分析タイトル</t>
    <rPh sb="0" eb="2">
      <t>ブンセキ</t>
    </rPh>
    <phoneticPr fontId="3"/>
  </si>
  <si>
    <t>１．目的</t>
    <rPh sb="2" eb="4">
      <t>モクテキ</t>
    </rPh>
    <phoneticPr fontId="3"/>
  </si>
  <si>
    <t>熊本県経済波及効果分析ツール</t>
    <rPh sb="0" eb="3">
      <t>クマモトケン</t>
    </rPh>
    <rPh sb="3" eb="11">
      <t>ケイザイハキュウコウカブンセキ</t>
    </rPh>
    <phoneticPr fontId="3"/>
  </si>
  <si>
    <t>うち粗付加価値誘発額</t>
    <rPh sb="2" eb="9">
      <t>アラフカカチユウハツ</t>
    </rPh>
    <rPh sb="9" eb="10">
      <t>ガク</t>
    </rPh>
    <phoneticPr fontId="3"/>
  </si>
  <si>
    <t>うち雇用者所得誘発額</t>
    <rPh sb="2" eb="5">
      <t>コヨウシャ</t>
    </rPh>
    <rPh sb="5" eb="7">
      <t>ショトク</t>
    </rPh>
    <rPh sb="7" eb="10">
      <t>ユウハツガク</t>
    </rPh>
    <phoneticPr fontId="3"/>
  </si>
  <si>
    <t>県内需要額</t>
    <rPh sb="0" eb="2">
      <t>ケンナイ</t>
    </rPh>
    <rPh sb="2" eb="5">
      <t>ジュヨウガク</t>
    </rPh>
    <phoneticPr fontId="3"/>
  </si>
  <si>
    <t>うち雇用者所得誘発額</t>
    <rPh sb="2" eb="5">
      <t>コヨウシャ</t>
    </rPh>
    <rPh sb="5" eb="7">
      <t>ショトク</t>
    </rPh>
    <rPh sb="7" eb="9">
      <t>ユウハツ</t>
    </rPh>
    <rPh sb="9" eb="10">
      <t>ガク</t>
    </rPh>
    <phoneticPr fontId="3"/>
  </si>
  <si>
    <t>第２次雇用者所得
誘発額</t>
    <rPh sb="0" eb="1">
      <t>ダイ</t>
    </rPh>
    <rPh sb="2" eb="3">
      <t>ジ</t>
    </rPh>
    <rPh sb="3" eb="6">
      <t>コヨウシャ</t>
    </rPh>
    <rPh sb="6" eb="8">
      <t>ショトク</t>
    </rPh>
    <rPh sb="9" eb="12">
      <t>ユウハツガク</t>
    </rPh>
    <phoneticPr fontId="3"/>
  </si>
  <si>
    <t>１．</t>
    <phoneticPr fontId="3"/>
  </si>
  <si>
    <t>　産業連関分析では、理論上、以下のような様々な仮定（留意点）があるため、得られる結果はあくまでも理論上のものであり、実際の波及効果とは異なります。</t>
    <rPh sb="1" eb="7">
      <t>サンギョウレンカンブンセキ</t>
    </rPh>
    <rPh sb="10" eb="12">
      <t>リロン</t>
    </rPh>
    <rPh sb="12" eb="13">
      <t>ジョウ</t>
    </rPh>
    <rPh sb="14" eb="16">
      <t>イカ</t>
    </rPh>
    <rPh sb="20" eb="22">
      <t>サマザマ</t>
    </rPh>
    <rPh sb="23" eb="25">
      <t>カテイ</t>
    </rPh>
    <rPh sb="26" eb="29">
      <t>リュウイテン</t>
    </rPh>
    <rPh sb="36" eb="37">
      <t>エ</t>
    </rPh>
    <rPh sb="40" eb="42">
      <t>ケッカ</t>
    </rPh>
    <rPh sb="48" eb="50">
      <t>リロン</t>
    </rPh>
    <rPh sb="50" eb="51">
      <t>ジョウ</t>
    </rPh>
    <rPh sb="58" eb="60">
      <t>ジッサイ</t>
    </rPh>
    <rPh sb="61" eb="63">
      <t>ハキュウ</t>
    </rPh>
    <rPh sb="63" eb="65">
      <t>コウカ</t>
    </rPh>
    <rPh sb="67" eb="68">
      <t>コト</t>
    </rPh>
    <phoneticPr fontId="3"/>
  </si>
  <si>
    <t>２．</t>
    <phoneticPr fontId="3"/>
  </si>
  <si>
    <t>前提条件</t>
    <rPh sb="0" eb="2">
      <t>ゼンテイ</t>
    </rPh>
    <rPh sb="2" eb="4">
      <t>ジョウケン</t>
    </rPh>
    <phoneticPr fontId="3"/>
  </si>
  <si>
    <t>　 結果</t>
    <phoneticPr fontId="3"/>
  </si>
  <si>
    <t>２．分析概要</t>
    <rPh sb="2" eb="4">
      <t>ブンセキ</t>
    </rPh>
    <rPh sb="4" eb="6">
      <t>ガイヨウ</t>
    </rPh>
    <phoneticPr fontId="3"/>
  </si>
  <si>
    <t>　分析結果</t>
    <rPh sb="1" eb="3">
      <t>ブンセキ</t>
    </rPh>
    <rPh sb="3" eb="5">
      <t>ケッカ</t>
    </rPh>
    <phoneticPr fontId="3"/>
  </si>
  <si>
    <t xml:space="preserve"> 主な仮定（留意点）</t>
    <rPh sb="1" eb="2">
      <t>オモ</t>
    </rPh>
    <rPh sb="3" eb="5">
      <t>カテイ</t>
    </rPh>
    <rPh sb="6" eb="9">
      <t>リュウイテン</t>
    </rPh>
    <phoneticPr fontId="3"/>
  </si>
  <si>
    <t>　　 ①　企業の生産能力に制約（ボトルネック）はなく、全ての需要に対応できる。
　　 ②　財・サービスの生産に必要な原材料等の費用構成（投入構造）は、短期的には変化せず「一定」である。
　　 ③　各部門が使用する投入量は、その部門の生産量に比例する。
　　　　　（生産水準が２倍になれば、使用される原材料等の投入量も２倍になる。）
　　 ④　生産波及は、途中段階で中断されず、波及しつくされる。ただし、達成時期は不明。
　　　　　（新規需要の増加には全て生産増で対応し、在庫取り崩し等による波及の中断はない。）
　　 ⑤　「経済の外部性」は考慮されない。
　　　　　（公害（←「外部不経済」）がもたらす負の影響は考慮しない。）</t>
    <rPh sb="5" eb="7">
      <t>キギョウ</t>
    </rPh>
    <rPh sb="8" eb="10">
      <t>セイサン</t>
    </rPh>
    <rPh sb="10" eb="12">
      <t>ノウリョク</t>
    </rPh>
    <rPh sb="13" eb="15">
      <t>セイヤク</t>
    </rPh>
    <rPh sb="27" eb="28">
      <t>スベ</t>
    </rPh>
    <rPh sb="30" eb="32">
      <t>ジュヨウ</t>
    </rPh>
    <rPh sb="33" eb="35">
      <t>タイオウ</t>
    </rPh>
    <rPh sb="45" eb="46">
      <t>ザイ</t>
    </rPh>
    <rPh sb="52" eb="54">
      <t>セイサン</t>
    </rPh>
    <rPh sb="55" eb="57">
      <t>ヒツヨウ</t>
    </rPh>
    <rPh sb="58" eb="61">
      <t>ゲンザイリョウ</t>
    </rPh>
    <rPh sb="61" eb="62">
      <t>トウ</t>
    </rPh>
    <rPh sb="63" eb="65">
      <t>ヒヨウ</t>
    </rPh>
    <rPh sb="65" eb="67">
      <t>コウセイ</t>
    </rPh>
    <rPh sb="68" eb="70">
      <t>トウニュウ</t>
    </rPh>
    <rPh sb="70" eb="72">
      <t>コウゾウ</t>
    </rPh>
    <rPh sb="80" eb="82">
      <t>ヘンカ</t>
    </rPh>
    <rPh sb="85" eb="87">
      <t>イッテイ</t>
    </rPh>
    <rPh sb="98" eb="101">
      <t>カクブモン</t>
    </rPh>
    <rPh sb="102" eb="104">
      <t>シヨウ</t>
    </rPh>
    <rPh sb="106" eb="108">
      <t>トウニュウ</t>
    </rPh>
    <rPh sb="108" eb="109">
      <t>リョウ</t>
    </rPh>
    <rPh sb="113" eb="115">
      <t>ブモン</t>
    </rPh>
    <rPh sb="116" eb="118">
      <t>セイサン</t>
    </rPh>
    <rPh sb="118" eb="119">
      <t>リョウ</t>
    </rPh>
    <rPh sb="120" eb="122">
      <t>ヒレイ</t>
    </rPh>
    <rPh sb="132" eb="134">
      <t>セイサン</t>
    </rPh>
    <rPh sb="134" eb="136">
      <t>スイジュン</t>
    </rPh>
    <rPh sb="138" eb="139">
      <t>バイ</t>
    </rPh>
    <rPh sb="144" eb="146">
      <t>シヨウ</t>
    </rPh>
    <rPh sb="149" eb="152">
      <t>ゲンザイリョウ</t>
    </rPh>
    <rPh sb="152" eb="153">
      <t>トウ</t>
    </rPh>
    <rPh sb="154" eb="156">
      <t>トウニュウ</t>
    </rPh>
    <rPh sb="156" eb="157">
      <t>リョウ</t>
    </rPh>
    <rPh sb="159" eb="160">
      <t>バイ</t>
    </rPh>
    <rPh sb="171" eb="173">
      <t>セイサン</t>
    </rPh>
    <rPh sb="173" eb="175">
      <t>ハキュウ</t>
    </rPh>
    <rPh sb="177" eb="179">
      <t>トチュウ</t>
    </rPh>
    <rPh sb="179" eb="181">
      <t>ダンカイ</t>
    </rPh>
    <rPh sb="182" eb="184">
      <t>チュウダン</t>
    </rPh>
    <rPh sb="188" eb="190">
      <t>ハキュウ</t>
    </rPh>
    <rPh sb="201" eb="203">
      <t>タッセイ</t>
    </rPh>
    <rPh sb="203" eb="205">
      <t>ジキ</t>
    </rPh>
    <rPh sb="206" eb="208">
      <t>フメイ</t>
    </rPh>
    <rPh sb="216" eb="218">
      <t>シンキ</t>
    </rPh>
    <rPh sb="218" eb="220">
      <t>ジュヨウ</t>
    </rPh>
    <rPh sb="221" eb="223">
      <t>ゾウカ</t>
    </rPh>
    <rPh sb="225" eb="226">
      <t>スベ</t>
    </rPh>
    <rPh sb="227" eb="229">
      <t>セイサン</t>
    </rPh>
    <rPh sb="229" eb="230">
      <t>ゾウ</t>
    </rPh>
    <rPh sb="231" eb="233">
      <t>タイオウ</t>
    </rPh>
    <rPh sb="235" eb="237">
      <t>ザイコ</t>
    </rPh>
    <rPh sb="237" eb="238">
      <t>ト</t>
    </rPh>
    <rPh sb="239" eb="240">
      <t>クズ</t>
    </rPh>
    <rPh sb="241" eb="242">
      <t>トウ</t>
    </rPh>
    <rPh sb="245" eb="247">
      <t>ハキュウ</t>
    </rPh>
    <rPh sb="248" eb="250">
      <t>チュウダン</t>
    </rPh>
    <rPh sb="262" eb="264">
      <t>ケイザイ</t>
    </rPh>
    <rPh sb="265" eb="268">
      <t>ガイブセイ</t>
    </rPh>
    <rPh sb="270" eb="272">
      <t>コウリョ</t>
    </rPh>
    <rPh sb="284" eb="286">
      <t>コウガイ</t>
    </rPh>
    <rPh sb="289" eb="291">
      <t>ガイブ</t>
    </rPh>
    <rPh sb="291" eb="294">
      <t>フケイザイ</t>
    </rPh>
    <rPh sb="301" eb="302">
      <t>フ</t>
    </rPh>
    <rPh sb="303" eb="305">
      <t>エイキョウ</t>
    </rPh>
    <rPh sb="306" eb="308">
      <t>コウリョ</t>
    </rPh>
    <phoneticPr fontId="3"/>
  </si>
  <si>
    <t>　産業連関表の経済波及分析の注意点</t>
    <rPh sb="1" eb="3">
      <t>サンギョウ</t>
    </rPh>
    <rPh sb="3" eb="5">
      <t>レンカン</t>
    </rPh>
    <rPh sb="5" eb="6">
      <t>ヒョウ</t>
    </rPh>
    <rPh sb="7" eb="9">
      <t>ケイザイ</t>
    </rPh>
    <rPh sb="9" eb="11">
      <t>ハキュウ</t>
    </rPh>
    <rPh sb="11" eb="13">
      <t>ブンセキ</t>
    </rPh>
    <rPh sb="14" eb="17">
      <t>チュウイテン</t>
    </rPh>
    <phoneticPr fontId="3"/>
  </si>
  <si>
    <t>Ⓑ生産誘発額</t>
    <rPh sb="1" eb="3">
      <t>セイサン</t>
    </rPh>
    <rPh sb="3" eb="5">
      <t>ユウハツ</t>
    </rPh>
    <rPh sb="5" eb="6">
      <t>ガク</t>
    </rPh>
    <phoneticPr fontId="3"/>
  </si>
  <si>
    <r>
      <rPr>
        <b/>
        <sz val="11"/>
        <rFont val="ＭＳ Ｐゴシック"/>
        <family val="3"/>
        <charset val="128"/>
      </rPr>
      <t>経済波及効果の倍率</t>
    </r>
    <r>
      <rPr>
        <b/>
        <sz val="12"/>
        <rFont val="ＭＳ Ｐゴシック"/>
        <family val="3"/>
        <charset val="128"/>
      </rPr>
      <t xml:space="preserve">
Ⓑ÷Ⓐ</t>
    </r>
    <rPh sb="0" eb="6">
      <t>ケイザイハキュウコウカ</t>
    </rPh>
    <rPh sb="7" eb="9">
      <t>バイリツ</t>
    </rPh>
    <phoneticPr fontId="3"/>
  </si>
  <si>
    <t>農林漁業</t>
  </si>
  <si>
    <t>プラスチック・ゴム製品</t>
  </si>
  <si>
    <t>はん用機械</t>
    <rPh sb="2" eb="3">
      <t>ヨウ</t>
    </rPh>
    <phoneticPr fontId="5"/>
  </si>
  <si>
    <t>生産用機械</t>
    <rPh sb="0" eb="3">
      <t>セイサンヨウ</t>
    </rPh>
    <phoneticPr fontId="5"/>
  </si>
  <si>
    <t>業務用機械</t>
    <rPh sb="0" eb="3">
      <t>ギョウムヨウ</t>
    </rPh>
    <rPh sb="3" eb="5">
      <t>キカイ</t>
    </rPh>
    <phoneticPr fontId="5"/>
  </si>
  <si>
    <t>電気機械</t>
    <rPh sb="0" eb="2">
      <t>デンキ</t>
    </rPh>
    <rPh sb="2" eb="4">
      <t>キカイ</t>
    </rPh>
    <phoneticPr fontId="5"/>
  </si>
  <si>
    <t>情報通信機器</t>
  </si>
  <si>
    <t>39</t>
  </si>
  <si>
    <t>41</t>
  </si>
  <si>
    <t>46</t>
  </si>
  <si>
    <t>47</t>
  </si>
  <si>
    <t>水道</t>
    <rPh sb="0" eb="2">
      <t>スイドウ</t>
    </rPh>
    <phoneticPr fontId="5"/>
  </si>
  <si>
    <t>48</t>
  </si>
  <si>
    <t>51</t>
  </si>
  <si>
    <t>53</t>
  </si>
  <si>
    <t>55</t>
  </si>
  <si>
    <t>57</t>
  </si>
  <si>
    <t>運輸・郵便</t>
    <rPh sb="3" eb="5">
      <t>ユウビン</t>
    </rPh>
    <phoneticPr fontId="5"/>
  </si>
  <si>
    <t>59</t>
  </si>
  <si>
    <t>61</t>
  </si>
  <si>
    <t>63</t>
  </si>
  <si>
    <t>64</t>
  </si>
  <si>
    <t>医療・福祉</t>
    <rPh sb="3" eb="5">
      <t>フクシ</t>
    </rPh>
    <phoneticPr fontId="5"/>
  </si>
  <si>
    <t>65</t>
  </si>
  <si>
    <t>他に分類されない会員制団体</t>
  </si>
  <si>
    <t>66</t>
  </si>
  <si>
    <t>67</t>
  </si>
  <si>
    <t>68</t>
  </si>
  <si>
    <t>69</t>
  </si>
  <si>
    <t>　このツールによる分析結果は、理論上の一つの計算例であり、その結果を本県が保証するものではありません。分析する方の責任において利用してください。</t>
    <rPh sb="9" eb="11">
      <t>ブンセキ</t>
    </rPh>
    <rPh sb="11" eb="13">
      <t>ケッカ</t>
    </rPh>
    <rPh sb="15" eb="17">
      <t>リロン</t>
    </rPh>
    <rPh sb="17" eb="18">
      <t>ジョウ</t>
    </rPh>
    <rPh sb="19" eb="20">
      <t>ヒト</t>
    </rPh>
    <rPh sb="22" eb="24">
      <t>ケイサン</t>
    </rPh>
    <rPh sb="24" eb="25">
      <t>レイ</t>
    </rPh>
    <rPh sb="31" eb="33">
      <t>ケッカ</t>
    </rPh>
    <rPh sb="34" eb="35">
      <t>ホン</t>
    </rPh>
    <rPh sb="35" eb="36">
      <t>ケン</t>
    </rPh>
    <rPh sb="37" eb="39">
      <t>ホショウ</t>
    </rPh>
    <phoneticPr fontId="3"/>
  </si>
  <si>
    <t>化学肥料、有機化学工業製品、無機化学工業製品、化学繊維、医薬品など</t>
    <rPh sb="0" eb="2">
      <t>カガク</t>
    </rPh>
    <rPh sb="2" eb="4">
      <t>ヒリョウ</t>
    </rPh>
    <rPh sb="5" eb="7">
      <t>ユウキ</t>
    </rPh>
    <rPh sb="14" eb="16">
      <t>ムキ</t>
    </rPh>
    <rPh sb="16" eb="18">
      <t>カガク</t>
    </rPh>
    <rPh sb="18" eb="20">
      <t>コウギョウ</t>
    </rPh>
    <rPh sb="20" eb="22">
      <t>セイヒン</t>
    </rPh>
    <rPh sb="23" eb="25">
      <t>カガク</t>
    </rPh>
    <rPh sb="25" eb="27">
      <t>センイ</t>
    </rPh>
    <rPh sb="28" eb="31">
      <t>イヤクヒン</t>
    </rPh>
    <phoneticPr fontId="3"/>
  </si>
  <si>
    <t>プラスチック製品、タイヤ・チューブ、ゴム製・プラスチック製履物など</t>
    <rPh sb="6" eb="8">
      <t>セイヒン</t>
    </rPh>
    <rPh sb="20" eb="21">
      <t>セイ</t>
    </rPh>
    <rPh sb="28" eb="29">
      <t>セイ</t>
    </rPh>
    <rPh sb="29" eb="31">
      <t>ハキモノ</t>
    </rPh>
    <phoneticPr fontId="3"/>
  </si>
  <si>
    <t>銑鉄・粗鋼、鋼材、鋳鍛造品（鉄）など</t>
    <rPh sb="0" eb="2">
      <t>センテツ</t>
    </rPh>
    <rPh sb="3" eb="5">
      <t>ソコウ</t>
    </rPh>
    <rPh sb="6" eb="8">
      <t>コウザイ</t>
    </rPh>
    <rPh sb="9" eb="10">
      <t>イ</t>
    </rPh>
    <rPh sb="10" eb="12">
      <t>タンゾウ</t>
    </rPh>
    <rPh sb="12" eb="13">
      <t>ヒン</t>
    </rPh>
    <rPh sb="14" eb="15">
      <t>テツ</t>
    </rPh>
    <phoneticPr fontId="3"/>
  </si>
  <si>
    <t>ガス・石油機器・暖房・調理装置を含む</t>
    <rPh sb="3" eb="5">
      <t>セキユ</t>
    </rPh>
    <rPh sb="5" eb="7">
      <t>キキ</t>
    </rPh>
    <rPh sb="8" eb="9">
      <t>ダン</t>
    </rPh>
    <rPh sb="11" eb="13">
      <t>チョウリ</t>
    </rPh>
    <rPh sb="13" eb="15">
      <t>ソウチ</t>
    </rPh>
    <rPh sb="16" eb="17">
      <t>フク</t>
    </rPh>
    <phoneticPr fontId="3"/>
  </si>
  <si>
    <t>印刷・製版・製本、製革・毛皮、革製履物・手袋、かばん、がん具、運動用品、身辺細貨品（貴金属・宝石、装飾品など）、時計、楽器、筆記具・文具、畳・わら加工品、清掃用品、情報記録物、傘、眼鏡、など
再生資源回収・加工処理を含む</t>
    <rPh sb="9" eb="11">
      <t>セイカク</t>
    </rPh>
    <rPh sb="12" eb="14">
      <t>ケガワ</t>
    </rPh>
    <rPh sb="17" eb="19">
      <t>ハキモノ</t>
    </rPh>
    <rPh sb="20" eb="22">
      <t>テブクロ</t>
    </rPh>
    <rPh sb="29" eb="30">
      <t>グ</t>
    </rPh>
    <rPh sb="31" eb="33">
      <t>ウンドウ</t>
    </rPh>
    <rPh sb="33" eb="35">
      <t>ヨウヒン</t>
    </rPh>
    <rPh sb="36" eb="38">
      <t>シンペン</t>
    </rPh>
    <rPh sb="38" eb="39">
      <t>サイ</t>
    </rPh>
    <rPh sb="39" eb="40">
      <t>カ</t>
    </rPh>
    <rPh sb="40" eb="41">
      <t>ヒン</t>
    </rPh>
    <rPh sb="42" eb="45">
      <t>キキンゾク</t>
    </rPh>
    <rPh sb="46" eb="48">
      <t>ホウセキ</t>
    </rPh>
    <rPh sb="49" eb="51">
      <t>ソウショク</t>
    </rPh>
    <rPh sb="51" eb="52">
      <t>ヒン</t>
    </rPh>
    <rPh sb="56" eb="58">
      <t>トケイ</t>
    </rPh>
    <rPh sb="59" eb="61">
      <t>ガッキ</t>
    </rPh>
    <rPh sb="62" eb="65">
      <t>ヒッキグ</t>
    </rPh>
    <rPh sb="66" eb="68">
      <t>ブング</t>
    </rPh>
    <rPh sb="69" eb="70">
      <t>タタミ</t>
    </rPh>
    <rPh sb="73" eb="75">
      <t>カコウ</t>
    </rPh>
    <rPh sb="75" eb="76">
      <t>ヒン</t>
    </rPh>
    <rPh sb="77" eb="79">
      <t>セイソウ</t>
    </rPh>
    <rPh sb="79" eb="81">
      <t>ヨウヒン</t>
    </rPh>
    <rPh sb="82" eb="84">
      <t>ジョウホウ</t>
    </rPh>
    <rPh sb="84" eb="86">
      <t>キロク</t>
    </rPh>
    <rPh sb="86" eb="87">
      <t>ブツ</t>
    </rPh>
    <rPh sb="88" eb="89">
      <t>カサ</t>
    </rPh>
    <rPh sb="90" eb="92">
      <t>メガネ</t>
    </rPh>
    <rPh sb="96" eb="98">
      <t>サイセイ</t>
    </rPh>
    <rPh sb="98" eb="100">
      <t>シゲン</t>
    </rPh>
    <rPh sb="100" eb="102">
      <t>カイシュウ</t>
    </rPh>
    <rPh sb="103" eb="105">
      <t>カコウ</t>
    </rPh>
    <rPh sb="105" eb="107">
      <t>ショリ</t>
    </rPh>
    <rPh sb="108" eb="109">
      <t>フク</t>
    </rPh>
    <phoneticPr fontId="3"/>
  </si>
  <si>
    <t>鉄道、バス、タクシー、貨物自動車、船舶、航空機などによる旅客・貨物の輸送、輸送に附帯するサービス、施設管理、倉庫、高速道路、バス・トラックターミナル及び郵便・信書便など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9" eb="51">
      <t>シセツ</t>
    </rPh>
    <rPh sb="51" eb="53">
      <t>カンリ</t>
    </rPh>
    <rPh sb="54" eb="56">
      <t>ソウコ</t>
    </rPh>
    <rPh sb="57" eb="59">
      <t>コウソク</t>
    </rPh>
    <rPh sb="59" eb="61">
      <t>ドウロ</t>
    </rPh>
    <rPh sb="74" eb="75">
      <t>オヨ</t>
    </rPh>
    <rPh sb="76" eb="78">
      <t>ユウビン</t>
    </rPh>
    <rPh sb="79" eb="81">
      <t>シンショ</t>
    </rPh>
    <rPh sb="81" eb="82">
      <t>ビン</t>
    </rPh>
    <phoneticPr fontId="3"/>
  </si>
  <si>
    <t>学校給食、社会教育（公民館、図書館、美術館、動植物園など）を含む</t>
    <rPh sb="0" eb="2">
      <t>ガッコウ</t>
    </rPh>
    <rPh sb="2" eb="4">
      <t>キュウショク</t>
    </rPh>
    <rPh sb="5" eb="7">
      <t>シャカイ</t>
    </rPh>
    <rPh sb="7" eb="9">
      <t>キョウイク</t>
    </rPh>
    <rPh sb="10" eb="13">
      <t>コウミンカン</t>
    </rPh>
    <rPh sb="14" eb="17">
      <t>トショカン</t>
    </rPh>
    <rPh sb="18" eb="21">
      <t>ビジュツカン</t>
    </rPh>
    <rPh sb="22" eb="25">
      <t>ドウショクブツ</t>
    </rPh>
    <rPh sb="25" eb="26">
      <t>エン</t>
    </rPh>
    <rPh sb="30" eb="31">
      <t>フク</t>
    </rPh>
    <phoneticPr fontId="3"/>
  </si>
  <si>
    <t>　 第３部、第９章をご覧ください。</t>
    <phoneticPr fontId="3"/>
  </si>
  <si>
    <r>
      <rPr>
        <sz val="11"/>
        <color theme="10"/>
        <rFont val="ＭＳ Ｐゴシック"/>
        <family val="3"/>
        <charset val="128"/>
      </rPr>
      <t xml:space="preserve"> 　　総務省HP：</t>
    </r>
    <r>
      <rPr>
        <u/>
        <sz val="11"/>
        <color theme="10"/>
        <rFont val="ＭＳ Ｐゴシック"/>
        <family val="3"/>
        <charset val="128"/>
      </rPr>
      <t>https://www.soumu.go.jp/toukei_toukatsu/data/io/015index.html</t>
    </r>
    <rPh sb="3" eb="6">
      <t>ソウムショウ</t>
    </rPh>
    <phoneticPr fontId="3"/>
  </si>
  <si>
    <t>※　部門の詳細な説明につきましては、総務省HPに掲載されています『平成27年（2015年）産業連関表（－総合解説編－）』の</t>
    <rPh sb="2" eb="4">
      <t>ブモン</t>
    </rPh>
    <rPh sb="5" eb="7">
      <t>ショウサイ</t>
    </rPh>
    <rPh sb="8" eb="10">
      <t>セツメイ</t>
    </rPh>
    <rPh sb="18" eb="21">
      <t>ソウムショウ</t>
    </rPh>
    <rPh sb="24" eb="26">
      <t>ケイサイ</t>
    </rPh>
    <phoneticPr fontId="3"/>
  </si>
  <si>
    <t>産業部門</t>
    <rPh sb="0" eb="2">
      <t>サンギョウ</t>
    </rPh>
    <rPh sb="2" eb="4">
      <t>ブモン</t>
    </rPh>
    <phoneticPr fontId="3"/>
  </si>
  <si>
    <t xml:space="preserve">  産業部門別の経済波及効果（37部門）</t>
    <rPh sb="2" eb="4">
      <t>サンギョウ</t>
    </rPh>
    <phoneticPr fontId="3"/>
  </si>
  <si>
    <t>産業部門別の分析結果</t>
    <rPh sb="0" eb="2">
      <t>サンギョウ</t>
    </rPh>
    <rPh sb="2" eb="4">
      <t>ブモン</t>
    </rPh>
    <rPh sb="4" eb="5">
      <t>ベツ</t>
    </rPh>
    <rPh sb="6" eb="8">
      <t>ブンセキ</t>
    </rPh>
    <rPh sb="8" eb="10">
      <t>ケッカ</t>
    </rPh>
    <phoneticPr fontId="3"/>
  </si>
  <si>
    <t>更新日</t>
    <rPh sb="0" eb="3">
      <t>コウシンビ</t>
    </rPh>
    <phoneticPr fontId="3"/>
  </si>
  <si>
    <t>更新内容</t>
    <rPh sb="0" eb="4">
      <t>コウシンナイヨウ</t>
    </rPh>
    <phoneticPr fontId="3"/>
  </si>
  <si>
    <t>令和２年（2020年）</t>
    <rPh sb="0" eb="11">
      <t>２</t>
    </rPh>
    <phoneticPr fontId="3"/>
  </si>
  <si>
    <t>熊本市</t>
    <rPh sb="0" eb="3">
      <t>クマモトシ</t>
    </rPh>
    <phoneticPr fontId="3"/>
  </si>
  <si>
    <t>－</t>
  </si>
  <si>
    <t>婦人・子供服・洋品</t>
  </si>
  <si>
    <t>家庭用電気機械器具</t>
  </si>
  <si>
    <t>紳士服、下着類、ワイシャツ、ネクタイ、靴下など</t>
  </si>
  <si>
    <t>婦人服、子供服、下着類、ブラウス、靴下など</t>
  </si>
  <si>
    <t>呉服、反物、寝装具類、和装小物、タオルなど</t>
  </si>
  <si>
    <t>商品名</t>
  </si>
  <si>
    <t>紳士服・洋品</t>
  </si>
  <si>
    <t>その他の衣料品</t>
  </si>
  <si>
    <t>身の回り品</t>
  </si>
  <si>
    <t>家具</t>
  </si>
  <si>
    <t>家庭用品</t>
  </si>
  <si>
    <t>その他の商品</t>
  </si>
  <si>
    <t>食堂・喫茶</t>
  </si>
  <si>
    <t>番号</t>
    <rPh sb="0" eb="2">
      <t>バンゴウ</t>
    </rPh>
    <phoneticPr fontId="3"/>
  </si>
  <si>
    <t>内容例示</t>
    <rPh sb="0" eb="2">
      <t>ナイヨウ</t>
    </rPh>
    <rPh sb="2" eb="4">
      <t>レイジ</t>
    </rPh>
    <phoneticPr fontId="3"/>
  </si>
  <si>
    <t>15繊維製品</t>
    <rPh sb="2" eb="6">
      <t>センイセイヒン</t>
    </rPh>
    <phoneticPr fontId="3"/>
  </si>
  <si>
    <t>15繊維製品
22プラスチック・ゴム製品
39その他の製造工業製品</t>
    <rPh sb="2" eb="6">
      <t>センイセイヒン</t>
    </rPh>
    <rPh sb="18" eb="20">
      <t>セイヒン</t>
    </rPh>
    <rPh sb="25" eb="26">
      <t>タ</t>
    </rPh>
    <rPh sb="27" eb="33">
      <t>セイゾウコウギョウセイヒン</t>
    </rPh>
    <phoneticPr fontId="3"/>
  </si>
  <si>
    <t>15繊維製品
16パルプ・紙・木製品
39その他の製造工業製品</t>
    <rPh sb="2" eb="6">
      <t>センイセイヒン</t>
    </rPh>
    <rPh sb="13" eb="14">
      <t>カミ</t>
    </rPh>
    <rPh sb="15" eb="18">
      <t>モクセイヒン</t>
    </rPh>
    <rPh sb="23" eb="24">
      <t>タ</t>
    </rPh>
    <rPh sb="25" eb="31">
      <t>セイゾウコウギョウセイヒン</t>
    </rPh>
    <phoneticPr fontId="3"/>
  </si>
  <si>
    <t>窯業・土石製品</t>
    <phoneticPr fontId="3"/>
  </si>
  <si>
    <t>25窯業・土石製品
28金属製品
30生産用機械
39その他の製造工業製品</t>
    <rPh sb="2" eb="4">
      <t>ヨウギョウ</t>
    </rPh>
    <rPh sb="5" eb="9">
      <t>ドセキセイヒン</t>
    </rPh>
    <rPh sb="12" eb="16">
      <t>キンゾクセイヒン</t>
    </rPh>
    <rPh sb="19" eb="24">
      <t>セイサンヨウキカイ</t>
    </rPh>
    <rPh sb="29" eb="30">
      <t>タ</t>
    </rPh>
    <rPh sb="31" eb="37">
      <t>セイゾウコウギョウセイヒン</t>
    </rPh>
    <phoneticPr fontId="3"/>
  </si>
  <si>
    <t>33電気機械
34情報通信機器</t>
    <rPh sb="2" eb="6">
      <t>デンキキカイ</t>
    </rPh>
    <rPh sb="9" eb="15">
      <t>ジョウホウツウシンキキ</t>
    </rPh>
    <phoneticPr fontId="3"/>
  </si>
  <si>
    <t>67対個人サービス</t>
    <rPh sb="2" eb="5">
      <t>タイコジン</t>
    </rPh>
    <phoneticPr fontId="3"/>
  </si>
  <si>
    <t>15</t>
    <phoneticPr fontId="3"/>
  </si>
  <si>
    <t>01</t>
    <phoneticPr fontId="3"/>
  </si>
  <si>
    <t>16</t>
    <phoneticPr fontId="3"/>
  </si>
  <si>
    <t>39</t>
    <phoneticPr fontId="3"/>
  </si>
  <si>
    <t>25</t>
    <phoneticPr fontId="3"/>
  </si>
  <si>
    <t>28</t>
    <phoneticPr fontId="3"/>
  </si>
  <si>
    <t>30</t>
    <phoneticPr fontId="3"/>
  </si>
  <si>
    <t>22</t>
    <phoneticPr fontId="3"/>
  </si>
  <si>
    <t>20</t>
    <phoneticPr fontId="3"/>
  </si>
  <si>
    <t>31</t>
    <phoneticPr fontId="3"/>
  </si>
  <si>
    <t>34</t>
    <phoneticPr fontId="3"/>
  </si>
  <si>
    <t>67</t>
    <phoneticPr fontId="3"/>
  </si>
  <si>
    <t>販売額</t>
    <rPh sb="0" eb="3">
      <t>ハンバイガク</t>
    </rPh>
    <phoneticPr fontId="3"/>
  </si>
  <si>
    <t>民間消費支出
構成比率
（商品ごと）</t>
    <rPh sb="0" eb="6">
      <t>ミンカンショウヒシシュツ</t>
    </rPh>
    <rPh sb="7" eb="11">
      <t>コウセイヒリツ</t>
    </rPh>
    <rPh sb="13" eb="15">
      <t>ショウヒン</t>
    </rPh>
    <phoneticPr fontId="3"/>
  </si>
  <si>
    <t>販売額
（部門分類ごとに按分）</t>
    <rPh sb="0" eb="3">
      <t>ハンバイガク</t>
    </rPh>
    <rPh sb="5" eb="9">
      <t>ブモンブンルイ</t>
    </rPh>
    <rPh sb="12" eb="14">
      <t>アンブン</t>
    </rPh>
    <phoneticPr fontId="3"/>
  </si>
  <si>
    <t>構成比率</t>
    <rPh sb="0" eb="4">
      <t>コウセイヒリツ</t>
    </rPh>
    <phoneticPr fontId="3"/>
  </si>
  <si>
    <t>21</t>
    <phoneticPr fontId="3"/>
  </si>
  <si>
    <t>21</t>
    <phoneticPr fontId="3"/>
  </si>
  <si>
    <t>商業動態統計調査</t>
    <rPh sb="0" eb="4">
      <t>ショウギョウドウタイ</t>
    </rPh>
    <rPh sb="4" eb="8">
      <t>トウケイチョウサ</t>
    </rPh>
    <phoneticPr fontId="3"/>
  </si>
  <si>
    <t>部門分類</t>
    <rPh sb="0" eb="2">
      <t>ブモン</t>
    </rPh>
    <rPh sb="2" eb="4">
      <t>ブンルイ</t>
    </rPh>
    <phoneticPr fontId="3"/>
  </si>
  <si>
    <t>産業連関表</t>
    <rPh sb="0" eb="5">
      <t>サンギョウレンカンヒョウ</t>
    </rPh>
    <phoneticPr fontId="3"/>
  </si>
  <si>
    <t>百貨店（全国）</t>
    <rPh sb="0" eb="3">
      <t>ヒャッカテン</t>
    </rPh>
    <rPh sb="4" eb="6">
      <t>ゼンコク</t>
    </rPh>
    <phoneticPr fontId="3"/>
  </si>
  <si>
    <t>スーパー（全国）</t>
    <rPh sb="5" eb="7">
      <t>ゼンコク</t>
    </rPh>
    <phoneticPr fontId="3"/>
  </si>
  <si>
    <t>百貨店＋スーパー（熊本県）</t>
    <rPh sb="0" eb="3">
      <t>ヒャッカテン</t>
    </rPh>
    <rPh sb="9" eb="12">
      <t>クマモトケン</t>
    </rPh>
    <phoneticPr fontId="3"/>
  </si>
  <si>
    <t>百貨店＋スーパー（全国）</t>
    <rPh sb="0" eb="3">
      <t>ヒャッカテン</t>
    </rPh>
    <rPh sb="9" eb="11">
      <t>ゼンコク</t>
    </rPh>
    <phoneticPr fontId="3"/>
  </si>
  <si>
    <t>　① 商業施設の種類を選択</t>
    <rPh sb="3" eb="5">
      <t>ショウギョウ</t>
    </rPh>
    <rPh sb="5" eb="7">
      <t>シセツ</t>
    </rPh>
    <rPh sb="8" eb="10">
      <t>シュルイ</t>
    </rPh>
    <rPh sb="11" eb="13">
      <t>センタク</t>
    </rPh>
    <phoneticPr fontId="3"/>
  </si>
  <si>
    <t>商業施設の種類</t>
    <rPh sb="0" eb="4">
      <t>ショウギョウシセツ</t>
    </rPh>
    <rPh sb="5" eb="7">
      <t>シュルイ</t>
    </rPh>
    <phoneticPr fontId="3"/>
  </si>
  <si>
    <t>　④ 消費転換係数の年と地域をリストから選択</t>
    <rPh sb="3" eb="5">
      <t>ショウヒ</t>
    </rPh>
    <rPh sb="5" eb="7">
      <t>テンカン</t>
    </rPh>
    <rPh sb="7" eb="9">
      <t>ケイスウ</t>
    </rPh>
    <rPh sb="10" eb="11">
      <t>トシ</t>
    </rPh>
    <rPh sb="12" eb="14">
      <t>チイキ</t>
    </rPh>
    <rPh sb="20" eb="22">
      <t>センタク</t>
    </rPh>
    <phoneticPr fontId="3"/>
  </si>
  <si>
    <t>（百万円）</t>
    <rPh sb="1" eb="4">
      <t>ヒャクマンエン</t>
    </rPh>
    <phoneticPr fontId="3"/>
  </si>
  <si>
    <t>595</t>
  </si>
  <si>
    <t>その他の輸送機械・同修理</t>
  </si>
  <si>
    <t>映像・音声・文字情報制作</t>
  </si>
  <si>
    <t>359</t>
    <phoneticPr fontId="3"/>
  </si>
  <si>
    <t>部門分類</t>
    <rPh sb="0" eb="4">
      <t>ブモンブンルイ</t>
    </rPh>
    <phoneticPr fontId="3"/>
  </si>
  <si>
    <t>大分類
コード</t>
    <rPh sb="0" eb="3">
      <t>ダイブンルイ</t>
    </rPh>
    <phoneticPr fontId="3"/>
  </si>
  <si>
    <t>33</t>
    <phoneticPr fontId="3"/>
  </si>
  <si>
    <t>34</t>
    <phoneticPr fontId="3"/>
  </si>
  <si>
    <t>33</t>
    <phoneticPr fontId="3"/>
  </si>
  <si>
    <t>靴、履物、和・洋傘類、かばん、トランク、ハンドバッグ、裁縫用品、装身具(宝石、貴金属製を除く)など</t>
    <phoneticPr fontId="3"/>
  </si>
  <si>
    <t>野菜、食肉、鮮魚、飲料、和・洋酒、調味料、乾物、果実、菓子、パン、乳製品など</t>
    <phoneticPr fontId="3"/>
  </si>
  <si>
    <t>和・洋家具、室内調度品、神仏具、じゅうたん、カーテン、ござなど</t>
    <phoneticPr fontId="3"/>
  </si>
  <si>
    <t>テレビ、ラジオ、ステレオ、ＤＶＤ、エアコン、電気洗濯機、電気冷蔵庫、照明器具、電気こたつ、電気ストーブ、パソコン、電話機、携帯電話機など</t>
    <phoneticPr fontId="3"/>
  </si>
  <si>
    <t>陶磁器、ガラス器、漆器、金物、荒物、ガス器具、石油ストーブ、水道器具、ミシン、編機など</t>
    <phoneticPr fontId="3"/>
  </si>
  <si>
    <t>医薬品、化粧品、洗剤、書籍、文房具、事務用品、貴金属、宝石、美術工芸品、時計、眼鏡、カメラ、ビデオテープ、ＣＤソフト、ＤＶＤソフト、スポーツ用品、娯楽用品、玩具、電子応用玩具、ゲームソフト、楽器、園芸用品、大工用品、ペット関連商品、たばこ、喫煙具、燃料、自転車、自動車、トイレットペーパー、ティッシュペーパー、紙おむつなど</t>
    <phoneticPr fontId="3"/>
  </si>
  <si>
    <t>食堂、喫茶室、すし屋などその場で顧客に飲食させるもの</t>
    <phoneticPr fontId="3"/>
  </si>
  <si>
    <t>（百万円）</t>
    <rPh sb="1" eb="4">
      <t>ヒャクマンエン</t>
    </rPh>
    <phoneticPr fontId="3"/>
  </si>
  <si>
    <t>部門分類対応表</t>
    <rPh sb="0" eb="7">
      <t>ブモンブンルイタイオウヒョウ</t>
    </rPh>
    <phoneticPr fontId="3"/>
  </si>
  <si>
    <t>01農林漁業
111食料品
112飲料</t>
    <rPh sb="2" eb="6">
      <t>ノウリンギョギョウ</t>
    </rPh>
    <rPh sb="10" eb="13">
      <t>ショクリョウヒン</t>
    </rPh>
    <rPh sb="17" eb="19">
      <t>インリョウ</t>
    </rPh>
    <phoneticPr fontId="3"/>
  </si>
  <si>
    <t>113飼料・有機質肥料（別掲を除く。）・たばこ
16パルプ・紙・木製品
20化学製品
21石油・石炭製品
31業務用機器
34情報通信機器
359その他の輸送機械・同修理
39その他の製造工業製品
595映像・音声・文字情報制作</t>
    <rPh sb="3" eb="5">
      <t>シリョウ</t>
    </rPh>
    <rPh sb="6" eb="9">
      <t>ユウキシツ</t>
    </rPh>
    <rPh sb="9" eb="11">
      <t>ヒリョウ</t>
    </rPh>
    <rPh sb="12" eb="14">
      <t>ベッケイ</t>
    </rPh>
    <rPh sb="15" eb="16">
      <t>ノゾ</t>
    </rPh>
    <rPh sb="30" eb="31">
      <t>カミ</t>
    </rPh>
    <rPh sb="32" eb="35">
      <t>モクセイヒン</t>
    </rPh>
    <rPh sb="38" eb="42">
      <t>カガクセイヒン</t>
    </rPh>
    <rPh sb="45" eb="47">
      <t>セキユ</t>
    </rPh>
    <rPh sb="48" eb="50">
      <t>セキタン</t>
    </rPh>
    <rPh sb="50" eb="52">
      <t>セイヒン</t>
    </rPh>
    <rPh sb="55" eb="60">
      <t>ギョウムヨウキキ</t>
    </rPh>
    <rPh sb="63" eb="69">
      <t>ジョウホウツウシンキキ</t>
    </rPh>
    <rPh sb="75" eb="76">
      <t>タ</t>
    </rPh>
    <rPh sb="77" eb="81">
      <t>ユソウキカイ</t>
    </rPh>
    <rPh sb="82" eb="85">
      <t>ドウシュウリ</t>
    </rPh>
    <rPh sb="90" eb="91">
      <t>タ</t>
    </rPh>
    <rPh sb="92" eb="98">
      <t>セイゾウコウギョウセイヒン</t>
    </rPh>
    <rPh sb="102" eb="104">
      <t>エイゾウ</t>
    </rPh>
    <rPh sb="105" eb="107">
      <t>オンセイ</t>
    </rPh>
    <rPh sb="108" eb="112">
      <t>モジジョウホウ</t>
    </rPh>
    <rPh sb="112" eb="114">
      <t>セイサク</t>
    </rPh>
    <phoneticPr fontId="3"/>
  </si>
  <si>
    <t>111</t>
    <phoneticPr fontId="3"/>
  </si>
  <si>
    <t>112</t>
    <phoneticPr fontId="3"/>
  </si>
  <si>
    <t>16</t>
    <phoneticPr fontId="3"/>
  </si>
  <si>
    <t>113</t>
    <phoneticPr fontId="3"/>
  </si>
  <si>
    <t>111～113</t>
    <phoneticPr fontId="3"/>
  </si>
  <si>
    <t>産業連関表
部門分類コード
（大分類or中分類）</t>
    <rPh sb="6" eb="10">
      <t>ブモンブンルイ</t>
    </rPh>
    <rPh sb="15" eb="18">
      <t>ダイブンルイ</t>
    </rPh>
    <rPh sb="20" eb="23">
      <t>チュウブンルイ</t>
    </rPh>
    <phoneticPr fontId="3"/>
  </si>
  <si>
    <t>産業連関表
大分類コード</t>
    <rPh sb="0" eb="5">
      <t>サンギョウレンカンヒョウ</t>
    </rPh>
    <rPh sb="6" eb="9">
      <t>ダイブンルイ</t>
    </rPh>
    <phoneticPr fontId="3"/>
  </si>
  <si>
    <t>産業連関表
民間消費支出</t>
    <rPh sb="6" eb="12">
      <t>ミンカンショウヒシシュツ</t>
    </rPh>
    <phoneticPr fontId="3"/>
  </si>
  <si>
    <t>大分類or中分類
コード</t>
    <rPh sb="0" eb="3">
      <t>ダイブンルイ</t>
    </rPh>
    <rPh sb="5" eb="8">
      <t>チュウブンルイ</t>
    </rPh>
    <phoneticPr fontId="3"/>
  </si>
  <si>
    <t>売上増加額</t>
    <rPh sb="0" eb="2">
      <t>ウリアゲ</t>
    </rPh>
    <rPh sb="2" eb="4">
      <t>ゾウカ</t>
    </rPh>
    <rPh sb="4" eb="5">
      <t>ガク</t>
    </rPh>
    <phoneticPr fontId="3"/>
  </si>
  <si>
    <t>Ⓐ売上増加額</t>
    <rPh sb="1" eb="3">
      <t>ウリアゲ</t>
    </rPh>
    <rPh sb="3" eb="5">
      <t>ゾウカ</t>
    </rPh>
    <rPh sb="5" eb="6">
      <t>ガク</t>
    </rPh>
    <phoneticPr fontId="3"/>
  </si>
  <si>
    <t>　② 商業施設の売上増加額を入力</t>
    <rPh sb="3" eb="5">
      <t>ショウギョウ</t>
    </rPh>
    <rPh sb="5" eb="7">
      <t>シセツ</t>
    </rPh>
    <rPh sb="8" eb="10">
      <t>ウリアゲ</t>
    </rPh>
    <rPh sb="10" eb="12">
      <t>ゾウカ</t>
    </rPh>
    <rPh sb="12" eb="13">
      <t>ガク</t>
    </rPh>
    <rPh sb="14" eb="16">
      <t>ニュウリョク</t>
    </rPh>
    <phoneticPr fontId="3"/>
  </si>
  <si>
    <t>　③ 売上増加額（与件データ）を各産業部門に按分（自動計算）</t>
    <rPh sb="3" eb="5">
      <t>ウリアゲ</t>
    </rPh>
    <rPh sb="5" eb="7">
      <t>ゾウカ</t>
    </rPh>
    <rPh sb="7" eb="8">
      <t>ガク</t>
    </rPh>
    <rPh sb="8" eb="9">
      <t>ゾウガク</t>
    </rPh>
    <rPh sb="9" eb="11">
      <t>ヨケン</t>
    </rPh>
    <rPh sb="16" eb="17">
      <t>カク</t>
    </rPh>
    <rPh sb="17" eb="19">
      <t>サンギョウ</t>
    </rPh>
    <rPh sb="19" eb="21">
      <t>ブモン</t>
    </rPh>
    <rPh sb="22" eb="24">
      <t>アンブン</t>
    </rPh>
    <rPh sb="25" eb="29">
      <t>ジドウケイサン</t>
    </rPh>
    <phoneticPr fontId="3"/>
  </si>
  <si>
    <t>令和３年（2021年）３月30日</t>
    <rPh sb="0" eb="11">
      <t>３</t>
    </rPh>
    <rPh sb="12" eb="13">
      <t>ガツ</t>
    </rPh>
    <rPh sb="15" eb="16">
      <t>ニチ</t>
    </rPh>
    <phoneticPr fontId="3"/>
  </si>
  <si>
    <t>令和３年（2021年）</t>
  </si>
  <si>
    <t>「【ツール９】商業施設の売上増加」作成</t>
    <rPh sb="7" eb="11">
      <t>ショウギョウシセツ</t>
    </rPh>
    <rPh sb="12" eb="16">
      <t>ウリアゲゾウカ</t>
    </rPh>
    <rPh sb="17" eb="19">
      <t>サクセイ</t>
    </rPh>
    <phoneticPr fontId="3"/>
  </si>
  <si>
    <t>令和４年（2022年）12月28日</t>
  </si>
  <si>
    <t>令和３年（2021年）分の消費転換係数を追加</t>
  </si>
  <si>
    <t>令和４年（2022年）</t>
    <phoneticPr fontId="3"/>
  </si>
  <si>
    <t>令和４年（2022年）</t>
    <phoneticPr fontId="3"/>
  </si>
  <si>
    <t>令和４年（2022年）分の消費転換係数を追加</t>
    <phoneticPr fontId="3"/>
  </si>
  <si>
    <t>令和６年（2024年）１月３１日</t>
    <phoneticPr fontId="3"/>
  </si>
  <si>
    <t>令和５年（2023年）</t>
  </si>
  <si>
    <t>令和５年（2023年）</t>
    <phoneticPr fontId="3"/>
  </si>
  <si>
    <t>令和７年（2025年）１月３１日</t>
    <phoneticPr fontId="3"/>
  </si>
  <si>
    <t>令和５年（2023年）分の消費転換係数を追加</t>
    <phoneticPr fontId="3"/>
  </si>
  <si>
    <t>百貨店＋スーパー（熊本県）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</si>
</sst>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0_ "/>
    <numFmt numFmtId="177" formatCode="0_ "/>
    <numFmt numFmtId="178" formatCode="0.000000_ "/>
    <numFmt numFmtId="179" formatCode="#,##0.000000"/>
    <numFmt numFmtId="180" formatCode="#,##0.000000;[Red]\-#,##0.000000"/>
    <numFmt numFmtId="181" formatCode="#,##0_);[Red]\(#,##0\)"/>
    <numFmt numFmtId="182" formatCode="0_);[Red]\(0\)"/>
    <numFmt numFmtId="183" formatCode="0.0%"/>
    <numFmt numFmtId="184" formatCode="#,##0_ "/>
    <numFmt numFmtId="185" formatCode="#,##0&quot;人&quot;"/>
    <numFmt numFmtId="186" formatCode="#,##0&quot;百万円&quot;"/>
    <numFmt numFmtId="187" formatCode="0.00&quot;倍&quot;"/>
    <numFmt numFmtId="188" formatCode="0.000000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b/>
      <sz val="14"/>
      <color rgb="FF000040"/>
      <name val="ＭＳ ゴシック"/>
      <family val="3"/>
      <charset val="128"/>
    </font>
    <font>
      <b/>
      <sz val="22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40"/>
        <bgColor indexed="64"/>
      </patternFill>
    </fill>
    <fill>
      <gradientFill degree="180">
        <stop position="0">
          <color theme="3" tint="0.59999389629810485"/>
        </stop>
        <stop position="1">
          <color rgb="FF000040"/>
        </stop>
      </gradient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</fills>
  <borders count="20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theme="0"/>
      </left>
      <right/>
      <top/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double">
        <color rgb="FF00B0F0"/>
      </left>
      <right/>
      <top style="double">
        <color rgb="FF00B0F0"/>
      </top>
      <bottom/>
      <diagonal/>
    </border>
    <border>
      <left/>
      <right style="double">
        <color rgb="FF00B0F0"/>
      </right>
      <top style="double">
        <color rgb="FF00B0F0"/>
      </top>
      <bottom/>
      <diagonal/>
    </border>
    <border>
      <left style="double">
        <color rgb="FF00B0F0"/>
      </left>
      <right/>
      <top/>
      <bottom/>
      <diagonal/>
    </border>
    <border>
      <left/>
      <right style="double">
        <color rgb="FF00B0F0"/>
      </right>
      <top/>
      <bottom/>
      <diagonal/>
    </border>
    <border>
      <left style="double">
        <color rgb="FF00B0F0"/>
      </left>
      <right/>
      <top/>
      <bottom style="double">
        <color rgb="FF00B0F0"/>
      </bottom>
      <diagonal/>
    </border>
    <border>
      <left/>
      <right style="double">
        <color rgb="FF00B0F0"/>
      </right>
      <top/>
      <bottom style="double">
        <color rgb="FF00B0F0"/>
      </bottom>
      <diagonal/>
    </border>
    <border>
      <left/>
      <right/>
      <top style="dotted">
        <color rgb="FF0070C0"/>
      </top>
      <bottom/>
      <diagonal/>
    </border>
    <border>
      <left/>
      <right/>
      <top/>
      <bottom style="dotted">
        <color rgb="FF0070C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</cellStyleXfs>
  <cellXfs count="879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Fill="1" applyBorder="1"/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/>
    <xf numFmtId="0" fontId="7" fillId="3" borderId="0" xfId="0" applyFont="1" applyFill="1" applyAlignment="1">
      <alignment horizontal="center" vertical="center"/>
    </xf>
    <xf numFmtId="0" fontId="0" fillId="3" borderId="8" xfId="0" applyFill="1" applyBorder="1"/>
    <xf numFmtId="0" fontId="4" fillId="3" borderId="2" xfId="0" applyFont="1" applyFill="1" applyBorder="1" applyAlignment="1">
      <alignment wrapText="1"/>
    </xf>
    <xf numFmtId="0" fontId="4" fillId="3" borderId="0" xfId="0" applyFont="1" applyFill="1" applyBorder="1"/>
    <xf numFmtId="178" fontId="0" fillId="0" borderId="0" xfId="0" applyNumberFormat="1"/>
    <xf numFmtId="0" fontId="0" fillId="0" borderId="0" xfId="0" applyBorder="1"/>
    <xf numFmtId="0" fontId="0" fillId="5" borderId="0" xfId="0" applyFill="1"/>
    <xf numFmtId="0" fontId="0" fillId="3" borderId="0" xfId="0" applyFill="1" applyBorder="1" applyAlignment="1" applyProtection="1">
      <alignment horizontal="right" wrapText="1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179" fontId="0" fillId="6" borderId="2" xfId="0" applyNumberFormat="1" applyFill="1" applyBorder="1"/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176" fontId="0" fillId="0" borderId="15" xfId="0" applyNumberFormat="1" applyFill="1" applyBorder="1"/>
    <xf numFmtId="0" fontId="2" fillId="5" borderId="0" xfId="0" applyFont="1" applyFill="1"/>
    <xf numFmtId="0" fontId="0" fillId="5" borderId="0" xfId="0" applyFill="1" applyAlignment="1">
      <alignment horizontal="left" vertical="center"/>
    </xf>
    <xf numFmtId="0" fontId="2" fillId="5" borderId="0" xfId="0" applyFont="1" applyFill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/>
    </xf>
    <xf numFmtId="38" fontId="0" fillId="5" borderId="0" xfId="0" applyNumberFormat="1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Border="1" applyAlignment="1">
      <alignment vertical="center"/>
    </xf>
    <xf numFmtId="0" fontId="0" fillId="3" borderId="12" xfId="0" applyFill="1" applyBorder="1"/>
    <xf numFmtId="0" fontId="0" fillId="0" borderId="39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38" fontId="0" fillId="6" borderId="14" xfId="1" applyFont="1" applyFill="1" applyBorder="1"/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 wrapText="1"/>
    </xf>
    <xf numFmtId="38" fontId="0" fillId="0" borderId="0" xfId="1" applyFont="1" applyFill="1" applyBorder="1"/>
    <xf numFmtId="0" fontId="0" fillId="0" borderId="12" xfId="0" applyBorder="1" applyAlignment="1">
      <alignment horizontal="center"/>
    </xf>
    <xf numFmtId="0" fontId="4" fillId="0" borderId="39" xfId="0" applyFont="1" applyFill="1" applyBorder="1" applyAlignment="1" applyProtection="1">
      <alignment horizontal="left"/>
    </xf>
    <xf numFmtId="38" fontId="0" fillId="6" borderId="51" xfId="1" applyFont="1" applyFill="1" applyBorder="1" applyAlignment="1"/>
    <xf numFmtId="38" fontId="0" fillId="6" borderId="52" xfId="1" applyFont="1" applyFill="1" applyBorder="1"/>
    <xf numFmtId="38" fontId="0" fillId="6" borderId="39" xfId="1" applyFont="1" applyFill="1" applyBorder="1"/>
    <xf numFmtId="38" fontId="0" fillId="6" borderId="51" xfId="1" applyFont="1" applyFill="1" applyBorder="1"/>
    <xf numFmtId="0" fontId="4" fillId="0" borderId="16" xfId="0" applyFont="1" applyFill="1" applyBorder="1" applyAlignment="1">
      <alignment wrapText="1"/>
    </xf>
    <xf numFmtId="0" fontId="4" fillId="0" borderId="51" xfId="0" applyFont="1" applyFill="1" applyBorder="1" applyAlignment="1">
      <alignment horizontal="center" wrapText="1"/>
    </xf>
    <xf numFmtId="0" fontId="4" fillId="0" borderId="39" xfId="0" applyFont="1" applyFill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9" borderId="13" xfId="0" applyFill="1" applyBorder="1"/>
    <xf numFmtId="0" fontId="0" fillId="9" borderId="52" xfId="0" applyFill="1" applyBorder="1"/>
    <xf numFmtId="0" fontId="0" fillId="0" borderId="42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4" fillId="0" borderId="39" xfId="0" applyFont="1" applyFill="1" applyBorder="1"/>
    <xf numFmtId="0" fontId="0" fillId="0" borderId="54" xfId="0" applyBorder="1"/>
    <xf numFmtId="0" fontId="0" fillId="7" borderId="42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180" fontId="0" fillId="6" borderId="39" xfId="0" applyNumberFormat="1" applyFill="1" applyBorder="1" applyAlignment="1">
      <alignment vertical="center"/>
    </xf>
    <xf numFmtId="0" fontId="0" fillId="5" borderId="0" xfId="0" applyFont="1" applyFill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right"/>
      <protection locked="0"/>
    </xf>
    <xf numFmtId="179" fontId="0" fillId="7" borderId="42" xfId="0" applyNumberFormat="1" applyFill="1" applyBorder="1"/>
    <xf numFmtId="38" fontId="0" fillId="6" borderId="42" xfId="1" applyNumberFormat="1" applyFont="1" applyFill="1" applyBorder="1"/>
    <xf numFmtId="38" fontId="0" fillId="6" borderId="52" xfId="1" applyNumberFormat="1" applyFont="1" applyFill="1" applyBorder="1"/>
    <xf numFmtId="38" fontId="0" fillId="6" borderId="39" xfId="1" applyNumberFormat="1" applyFont="1" applyFill="1" applyBorder="1"/>
    <xf numFmtId="0" fontId="4" fillId="3" borderId="23" xfId="0" applyFont="1" applyFill="1" applyBorder="1" applyAlignment="1" applyProtection="1">
      <alignment horizontal="left" vertical="center" wrapText="1"/>
    </xf>
    <xf numFmtId="0" fontId="4" fillId="3" borderId="38" xfId="0" applyFont="1" applyFill="1" applyBorder="1" applyAlignment="1" applyProtection="1">
      <alignment horizontal="left" vertical="center" wrapText="1"/>
    </xf>
    <xf numFmtId="0" fontId="4" fillId="3" borderId="39" xfId="0" applyFont="1" applyFill="1" applyBorder="1" applyAlignment="1" applyProtection="1">
      <alignment horizontal="left" vertical="center" wrapText="1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23" xfId="0" applyFont="1" applyFill="1" applyBorder="1" applyAlignment="1" applyProtection="1">
      <alignment horizontal="left" vertical="center"/>
    </xf>
    <xf numFmtId="0" fontId="0" fillId="3" borderId="38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0" fillId="3" borderId="42" xfId="0" applyFill="1" applyBorder="1" applyAlignment="1">
      <alignment vertical="center"/>
    </xf>
    <xf numFmtId="0" fontId="0" fillId="3" borderId="39" xfId="0" applyFont="1" applyFill="1" applyBorder="1" applyAlignment="1" applyProtection="1">
      <alignment horizontal="left" vertical="center"/>
    </xf>
    <xf numFmtId="0" fontId="4" fillId="5" borderId="56" xfId="0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4" fillId="5" borderId="57" xfId="0" applyFont="1" applyFill="1" applyBorder="1" applyAlignment="1" applyProtection="1">
      <alignment horizontal="center" vertical="center" wrapText="1"/>
      <protection locked="0"/>
    </xf>
    <xf numFmtId="38" fontId="2" fillId="0" borderId="17" xfId="0" applyNumberFormat="1" applyFont="1" applyFill="1" applyBorder="1" applyAlignment="1" applyProtection="1">
      <alignment wrapText="1"/>
      <protection locked="0"/>
    </xf>
    <xf numFmtId="38" fontId="2" fillId="0" borderId="29" xfId="0" applyNumberFormat="1" applyFont="1" applyFill="1" applyBorder="1" applyProtection="1">
      <protection locked="0"/>
    </xf>
    <xf numFmtId="38" fontId="2" fillId="0" borderId="18" xfId="0" applyNumberFormat="1" applyFont="1" applyFill="1" applyBorder="1" applyProtection="1">
      <protection locked="0"/>
    </xf>
    <xf numFmtId="38" fontId="2" fillId="0" borderId="43" xfId="1" applyFont="1" applyFill="1" applyBorder="1" applyProtection="1">
      <protection locked="0"/>
    </xf>
    <xf numFmtId="0" fontId="0" fillId="5" borderId="58" xfId="0" applyFont="1" applyFill="1" applyBorder="1" applyAlignment="1" applyProtection="1">
      <alignment horizontal="left"/>
      <protection locked="0"/>
    </xf>
    <xf numFmtId="38" fontId="2" fillId="0" borderId="59" xfId="0" applyNumberFormat="1" applyFont="1" applyFill="1" applyBorder="1" applyAlignment="1" applyProtection="1">
      <alignment wrapText="1"/>
      <protection locked="0"/>
    </xf>
    <xf numFmtId="38" fontId="2" fillId="0" borderId="60" xfId="0" applyNumberFormat="1" applyFont="1" applyFill="1" applyBorder="1" applyProtection="1">
      <protection locked="0"/>
    </xf>
    <xf numFmtId="38" fontId="2" fillId="0" borderId="61" xfId="0" applyNumberFormat="1" applyFont="1" applyFill="1" applyBorder="1" applyProtection="1">
      <protection locked="0"/>
    </xf>
    <xf numFmtId="38" fontId="2" fillId="0" borderId="62" xfId="1" applyFont="1" applyFill="1" applyBorder="1" applyProtection="1">
      <protection locked="0"/>
    </xf>
    <xf numFmtId="0" fontId="0" fillId="5" borderId="63" xfId="0" applyFont="1" applyFill="1" applyBorder="1" applyAlignment="1" applyProtection="1">
      <alignment horizontal="left"/>
      <protection locked="0"/>
    </xf>
    <xf numFmtId="38" fontId="2" fillId="0" borderId="64" xfId="0" applyNumberFormat="1" applyFont="1" applyFill="1" applyBorder="1" applyAlignment="1" applyProtection="1">
      <alignment wrapText="1"/>
      <protection locked="0"/>
    </xf>
    <xf numFmtId="38" fontId="2" fillId="0" borderId="65" xfId="0" applyNumberFormat="1" applyFont="1" applyFill="1" applyBorder="1" applyProtection="1">
      <protection locked="0"/>
    </xf>
    <xf numFmtId="38" fontId="2" fillId="0" borderId="66" xfId="0" applyNumberFormat="1" applyFont="1" applyFill="1" applyBorder="1" applyProtection="1">
      <protection locked="0"/>
    </xf>
    <xf numFmtId="38" fontId="2" fillId="0" borderId="67" xfId="1" applyFont="1" applyFill="1" applyBorder="1" applyProtection="1">
      <protection locked="0"/>
    </xf>
    <xf numFmtId="38" fontId="2" fillId="0" borderId="70" xfId="0" applyNumberFormat="1" applyFont="1" applyFill="1" applyBorder="1" applyProtection="1">
      <protection locked="0"/>
    </xf>
    <xf numFmtId="38" fontId="2" fillId="0" borderId="69" xfId="0" applyNumberFormat="1" applyFont="1" applyFill="1" applyBorder="1" applyProtection="1">
      <protection locked="0"/>
    </xf>
    <xf numFmtId="38" fontId="2" fillId="0" borderId="57" xfId="0" applyNumberFormat="1" applyFont="1" applyFill="1" applyBorder="1" applyProtection="1">
      <protection locked="0"/>
    </xf>
    <xf numFmtId="38" fontId="2" fillId="0" borderId="70" xfId="1" applyFont="1" applyFill="1" applyBorder="1" applyProtection="1">
      <protection locked="0"/>
    </xf>
    <xf numFmtId="38" fontId="2" fillId="0" borderId="42" xfId="0" applyNumberFormat="1" applyFont="1" applyFill="1" applyBorder="1" applyProtection="1">
      <protection locked="0"/>
    </xf>
    <xf numFmtId="38" fontId="2" fillId="0" borderId="51" xfId="0" applyNumberFormat="1" applyFont="1" applyFill="1" applyBorder="1" applyProtection="1">
      <protection locked="0"/>
    </xf>
    <xf numFmtId="38" fontId="2" fillId="0" borderId="13" xfId="0" applyNumberFormat="1" applyFont="1" applyFill="1" applyBorder="1" applyProtection="1">
      <protection locked="0"/>
    </xf>
    <xf numFmtId="0" fontId="4" fillId="5" borderId="73" xfId="0" applyFont="1" applyFill="1" applyBorder="1" applyAlignment="1" applyProtection="1">
      <alignment horizontal="center" vertical="center" wrapText="1"/>
      <protection locked="0"/>
    </xf>
    <xf numFmtId="38" fontId="2" fillId="0" borderId="44" xfId="0" applyNumberFormat="1" applyFont="1" applyFill="1" applyBorder="1" applyProtection="1">
      <protection locked="0"/>
    </xf>
    <xf numFmtId="38" fontId="2" fillId="0" borderId="74" xfId="0" applyNumberFormat="1" applyFont="1" applyFill="1" applyBorder="1" applyProtection="1">
      <protection locked="0"/>
    </xf>
    <xf numFmtId="38" fontId="2" fillId="0" borderId="75" xfId="0" applyNumberFormat="1" applyFont="1" applyFill="1" applyBorder="1" applyProtection="1">
      <protection locked="0"/>
    </xf>
    <xf numFmtId="38" fontId="2" fillId="0" borderId="55" xfId="0" applyNumberFormat="1" applyFont="1" applyFill="1" applyBorder="1" applyProtection="1">
      <protection locked="0"/>
    </xf>
    <xf numFmtId="38" fontId="2" fillId="0" borderId="39" xfId="0" applyNumberFormat="1" applyFont="1" applyFill="1" applyBorder="1" applyProtection="1">
      <protection locked="0"/>
    </xf>
    <xf numFmtId="38" fontId="0" fillId="6" borderId="53" xfId="1" applyFont="1" applyFill="1" applyBorder="1"/>
    <xf numFmtId="38" fontId="0" fillId="6" borderId="51" xfId="1" applyNumberFormat="1" applyFont="1" applyFill="1" applyBorder="1"/>
    <xf numFmtId="38" fontId="0" fillId="6" borderId="53" xfId="1" applyNumberFormat="1" applyFont="1" applyFill="1" applyBorder="1"/>
    <xf numFmtId="0" fontId="4" fillId="8" borderId="77" xfId="0" applyFont="1" applyFill="1" applyBorder="1" applyAlignment="1">
      <alignment horizontal="center" vertical="center" wrapText="1"/>
    </xf>
    <xf numFmtId="0" fontId="4" fillId="5" borderId="73" xfId="0" applyFont="1" applyFill="1" applyBorder="1" applyProtection="1">
      <protection locked="0"/>
    </xf>
    <xf numFmtId="181" fontId="0" fillId="4" borderId="42" xfId="0" applyNumberFormat="1" applyFill="1" applyBorder="1"/>
    <xf numFmtId="181" fontId="0" fillId="4" borderId="13" xfId="0" applyNumberFormat="1" applyFill="1" applyBorder="1"/>
    <xf numFmtId="181" fontId="0" fillId="4" borderId="39" xfId="0" applyNumberFormat="1" applyFill="1" applyBorder="1"/>
    <xf numFmtId="181" fontId="0" fillId="4" borderId="14" xfId="0" applyNumberFormat="1" applyFill="1" applyBorder="1"/>
    <xf numFmtId="0" fontId="0" fillId="9" borderId="14" xfId="0" applyFill="1" applyBorder="1"/>
    <xf numFmtId="0" fontId="0" fillId="5" borderId="12" xfId="0" applyFill="1" applyBorder="1"/>
    <xf numFmtId="0" fontId="0" fillId="5" borderId="52" xfId="0" applyFill="1" applyBorder="1"/>
    <xf numFmtId="184" fontId="0" fillId="4" borderId="52" xfId="0" applyNumberFormat="1" applyFill="1" applyBorder="1"/>
    <xf numFmtId="177" fontId="0" fillId="4" borderId="53" xfId="0" applyNumberFormat="1" applyFill="1" applyBorder="1"/>
    <xf numFmtId="177" fontId="0" fillId="4" borderId="39" xfId="0" applyNumberFormat="1" applyFill="1" applyBorder="1"/>
    <xf numFmtId="0" fontId="0" fillId="4" borderId="42" xfId="0" applyFill="1" applyBorder="1"/>
    <xf numFmtId="0" fontId="0" fillId="4" borderId="39" xfId="0" applyFill="1" applyBorder="1"/>
    <xf numFmtId="0" fontId="0" fillId="0" borderId="0" xfId="0" applyFill="1" applyAlignment="1">
      <alignment horizontal="right"/>
    </xf>
    <xf numFmtId="0" fontId="11" fillId="5" borderId="0" xfId="0" applyFont="1" applyFill="1" applyBorder="1" applyAlignment="1" applyProtection="1">
      <alignment vertical="center"/>
      <protection locked="0"/>
    </xf>
    <xf numFmtId="0" fontId="0" fillId="5" borderId="0" xfId="0" applyFill="1" applyAlignment="1">
      <alignment horizontal="right"/>
    </xf>
    <xf numFmtId="0" fontId="0" fillId="9" borderId="16" xfId="0" applyFill="1" applyBorder="1"/>
    <xf numFmtId="0" fontId="0" fillId="0" borderId="0" xfId="0" applyBorder="1" applyAlignment="1">
      <alignment horizontal="center"/>
    </xf>
    <xf numFmtId="0" fontId="4" fillId="5" borderId="56" xfId="0" applyFont="1" applyFill="1" applyBorder="1" applyAlignment="1" applyProtection="1">
      <alignment horizontal="center"/>
      <protection locked="0"/>
    </xf>
    <xf numFmtId="0" fontId="4" fillId="5" borderId="73" xfId="0" applyFont="1" applyFill="1" applyBorder="1" applyAlignment="1" applyProtection="1">
      <alignment horizontal="center"/>
      <protection locked="0"/>
    </xf>
    <xf numFmtId="0" fontId="0" fillId="0" borderId="5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181" fontId="0" fillId="0" borderId="42" xfId="0" applyNumberFormat="1" applyFill="1" applyBorder="1"/>
    <xf numFmtId="181" fontId="0" fillId="0" borderId="52" xfId="0" applyNumberFormat="1" applyFill="1" applyBorder="1"/>
    <xf numFmtId="181" fontId="0" fillId="0" borderId="39" xfId="0" applyNumberFormat="1" applyBorder="1"/>
    <xf numFmtId="181" fontId="0" fillId="0" borderId="42" xfId="0" applyNumberFormat="1" applyBorder="1"/>
    <xf numFmtId="38" fontId="1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87" xfId="0" applyFont="1" applyFill="1" applyBorder="1" applyAlignment="1">
      <alignment horizontal="center" vertical="center" wrapText="1"/>
    </xf>
    <xf numFmtId="0" fontId="4" fillId="5" borderId="83" xfId="0" applyFont="1" applyFill="1" applyBorder="1" applyAlignment="1" applyProtection="1">
      <protection locked="0"/>
    </xf>
    <xf numFmtId="0" fontId="4" fillId="5" borderId="86" xfId="0" applyFont="1" applyFill="1" applyBorder="1" applyAlignment="1" applyProtection="1">
      <protection locked="0"/>
    </xf>
    <xf numFmtId="0" fontId="4" fillId="5" borderId="86" xfId="0" applyFont="1" applyFill="1" applyBorder="1" applyProtection="1">
      <protection locked="0"/>
    </xf>
    <xf numFmtId="0" fontId="15" fillId="10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0" fontId="16" fillId="5" borderId="0" xfId="0" applyFont="1" applyFill="1" applyAlignment="1" applyProtection="1">
      <alignment vertical="center"/>
      <protection locked="0"/>
    </xf>
    <xf numFmtId="0" fontId="4" fillId="8" borderId="0" xfId="0" applyFont="1" applyFill="1" applyBorder="1" applyAlignment="1">
      <alignment horizontal="center" vertical="center" wrapText="1"/>
    </xf>
    <xf numFmtId="0" fontId="4" fillId="8" borderId="41" xfId="0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83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8" borderId="91" xfId="0" applyFont="1" applyFill="1" applyBorder="1" applyAlignment="1">
      <alignment horizontal="center" vertical="center" wrapText="1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>
      <alignment wrapText="1"/>
    </xf>
    <xf numFmtId="0" fontId="2" fillId="5" borderId="0" xfId="0" applyFont="1" applyFill="1" applyAlignment="1" applyProtection="1">
      <alignment wrapText="1"/>
      <protection locked="0"/>
    </xf>
    <xf numFmtId="0" fontId="0" fillId="5" borderId="48" xfId="0" applyFont="1" applyFill="1" applyBorder="1" applyAlignment="1" applyProtection="1">
      <protection locked="0"/>
    </xf>
    <xf numFmtId="0" fontId="2" fillId="5" borderId="0" xfId="0" applyFont="1" applyFill="1" applyBorder="1" applyProtection="1">
      <protection locked="0"/>
    </xf>
    <xf numFmtId="38" fontId="2" fillId="5" borderId="0" xfId="0" applyNumberFormat="1" applyFont="1" applyFill="1" applyBorder="1" applyProtection="1">
      <protection locked="0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 applyProtection="1">
      <alignment vertical="center"/>
      <protection locked="0"/>
    </xf>
    <xf numFmtId="181" fontId="0" fillId="0" borderId="94" xfId="0" applyNumberFormat="1" applyFill="1" applyBorder="1"/>
    <xf numFmtId="181" fontId="0" fillId="0" borderId="95" xfId="5" applyNumberFormat="1" applyFont="1" applyFill="1" applyBorder="1" applyAlignment="1"/>
    <xf numFmtId="181" fontId="0" fillId="0" borderId="96" xfId="0" applyNumberFormat="1" applyBorder="1"/>
    <xf numFmtId="183" fontId="0" fillId="0" borderId="97" xfId="0" applyNumberFormat="1" applyBorder="1"/>
    <xf numFmtId="181" fontId="0" fillId="0" borderId="94" xfId="0" applyNumberFormat="1" applyBorder="1"/>
    <xf numFmtId="181" fontId="0" fillId="0" borderId="22" xfId="0" applyNumberFormat="1" applyFill="1" applyBorder="1"/>
    <xf numFmtId="181" fontId="0" fillId="0" borderId="99" xfId="5" applyNumberFormat="1" applyFont="1" applyFill="1" applyBorder="1" applyAlignment="1"/>
    <xf numFmtId="181" fontId="0" fillId="0" borderId="23" xfId="0" applyNumberFormat="1" applyBorder="1"/>
    <xf numFmtId="183" fontId="0" fillId="0" borderId="100" xfId="0" applyNumberFormat="1" applyBorder="1"/>
    <xf numFmtId="181" fontId="0" fillId="0" borderId="22" xfId="0" applyNumberFormat="1" applyBorder="1"/>
    <xf numFmtId="181" fontId="0" fillId="0" borderId="103" xfId="0" applyNumberFormat="1" applyFill="1" applyBorder="1"/>
    <xf numFmtId="181" fontId="0" fillId="0" borderId="104" xfId="5" applyNumberFormat="1" applyFont="1" applyFill="1" applyBorder="1" applyAlignment="1"/>
    <xf numFmtId="181" fontId="0" fillId="0" borderId="105" xfId="0" applyNumberFormat="1" applyBorder="1"/>
    <xf numFmtId="183" fontId="0" fillId="0" borderId="106" xfId="0" applyNumberFormat="1" applyBorder="1"/>
    <xf numFmtId="181" fontId="0" fillId="0" borderId="103" xfId="0" applyNumberFormat="1" applyBorder="1"/>
    <xf numFmtId="181" fontId="0" fillId="0" borderId="109" xfId="0" applyNumberFormat="1" applyFill="1" applyBorder="1"/>
    <xf numFmtId="181" fontId="0" fillId="0" borderId="110" xfId="5" applyNumberFormat="1" applyFont="1" applyFill="1" applyBorder="1" applyAlignment="1"/>
    <xf numFmtId="181" fontId="0" fillId="0" borderId="111" xfId="0" applyNumberFormat="1" applyBorder="1"/>
    <xf numFmtId="183" fontId="0" fillId="0" borderId="112" xfId="0" applyNumberFormat="1" applyBorder="1"/>
    <xf numFmtId="181" fontId="0" fillId="0" borderId="109" xfId="0" applyNumberFormat="1" applyBorder="1"/>
    <xf numFmtId="181" fontId="0" fillId="0" borderId="115" xfId="0" applyNumberFormat="1" applyFill="1" applyBorder="1"/>
    <xf numFmtId="181" fontId="0" fillId="0" borderId="116" xfId="5" applyNumberFormat="1" applyFont="1" applyFill="1" applyBorder="1" applyAlignment="1"/>
    <xf numFmtId="181" fontId="0" fillId="0" borderId="117" xfId="0" applyNumberFormat="1" applyBorder="1"/>
    <xf numFmtId="183" fontId="0" fillId="0" borderId="118" xfId="0" applyNumberFormat="1" applyBorder="1"/>
    <xf numFmtId="181" fontId="0" fillId="0" borderId="115" xfId="0" applyNumberFormat="1" applyBorder="1"/>
    <xf numFmtId="0" fontId="0" fillId="5" borderId="0" xfId="0" applyFill="1" applyAlignment="1">
      <alignment vertical="top" wrapText="1"/>
    </xf>
    <xf numFmtId="0" fontId="12" fillId="5" borderId="0" xfId="0" applyFont="1" applyFill="1" applyAlignment="1">
      <alignment horizontal="right" vertical="center"/>
    </xf>
    <xf numFmtId="0" fontId="0" fillId="10" borderId="0" xfId="0" applyFill="1" applyBorder="1" applyAlignment="1">
      <alignment vertical="center"/>
    </xf>
    <xf numFmtId="0" fontId="19" fillId="5" borderId="29" xfId="0" applyFont="1" applyFill="1" applyBorder="1" applyAlignment="1">
      <alignment vertical="center"/>
    </xf>
    <xf numFmtId="0" fontId="19" fillId="5" borderId="48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41" xfId="0" applyFont="1" applyFill="1" applyBorder="1" applyAlignment="1">
      <alignment vertical="center"/>
    </xf>
    <xf numFmtId="0" fontId="21" fillId="5" borderId="122" xfId="0" applyFont="1" applyFill="1" applyBorder="1" applyAlignment="1" applyProtection="1">
      <alignment horizontal="center" vertical="center"/>
      <protection locked="0"/>
    </xf>
    <xf numFmtId="176" fontId="22" fillId="0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20" fillId="5" borderId="0" xfId="0" applyFont="1" applyFill="1" applyAlignment="1" applyProtection="1">
      <alignment horizontal="left" vertical="center"/>
      <protection locked="0"/>
    </xf>
    <xf numFmtId="0" fontId="0" fillId="5" borderId="124" xfId="0" applyFill="1" applyBorder="1" applyAlignment="1">
      <alignment vertical="center" wrapText="1"/>
    </xf>
    <xf numFmtId="0" fontId="0" fillId="5" borderId="125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18" fillId="10" borderId="43" xfId="0" applyFont="1" applyFill="1" applyBorder="1" applyAlignment="1">
      <alignment horizontal="left" vertical="center" wrapText="1" indent="1"/>
    </xf>
    <xf numFmtId="0" fontId="18" fillId="10" borderId="47" xfId="0" applyFont="1" applyFill="1" applyBorder="1" applyAlignment="1">
      <alignment vertical="center"/>
    </xf>
    <xf numFmtId="0" fontId="13" fillId="13" borderId="0" xfId="0" applyFont="1" applyFill="1" applyAlignment="1">
      <alignment horizontal="center" vertical="center"/>
    </xf>
    <xf numFmtId="0" fontId="0" fillId="13" borderId="0" xfId="0" applyFill="1"/>
    <xf numFmtId="38" fontId="0" fillId="13" borderId="0" xfId="0" applyNumberForma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0" borderId="143" xfId="0" applyBorder="1"/>
    <xf numFmtId="0" fontId="0" fillId="0" borderId="144" xfId="0" applyBorder="1"/>
    <xf numFmtId="0" fontId="0" fillId="0" borderId="144" xfId="0" applyBorder="1" applyAlignment="1">
      <alignment horizontal="right"/>
    </xf>
    <xf numFmtId="0" fontId="0" fillId="0" borderId="57" xfId="0" applyBorder="1" applyAlignment="1">
      <alignment horizontal="center" vertical="center"/>
    </xf>
    <xf numFmtId="0" fontId="0" fillId="0" borderId="76" xfId="0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3" borderId="147" xfId="0" applyFont="1" applyFill="1" applyBorder="1" applyAlignment="1" applyProtection="1">
      <alignment horizontal="center" vertical="center"/>
    </xf>
    <xf numFmtId="0" fontId="0" fillId="3" borderId="148" xfId="0" applyFont="1" applyFill="1" applyBorder="1" applyAlignment="1" applyProtection="1">
      <alignment horizontal="left" vertical="center"/>
    </xf>
    <xf numFmtId="0" fontId="4" fillId="3" borderId="148" xfId="0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horizontal="center" vertical="center"/>
    </xf>
    <xf numFmtId="0" fontId="0" fillId="3" borderId="44" xfId="0" applyFont="1" applyFill="1" applyBorder="1" applyAlignment="1" applyProtection="1">
      <alignment horizontal="left" vertical="center"/>
    </xf>
    <xf numFmtId="0" fontId="4" fillId="3" borderId="44" xfId="0" applyFont="1" applyFill="1" applyBorder="1" applyAlignment="1" applyProtection="1">
      <alignment horizontal="left" vertical="center" wrapText="1"/>
    </xf>
    <xf numFmtId="0" fontId="4" fillId="3" borderId="103" xfId="0" applyFont="1" applyFill="1" applyBorder="1" applyAlignment="1" applyProtection="1">
      <alignment horizontal="center" vertical="center"/>
    </xf>
    <xf numFmtId="0" fontId="0" fillId="3" borderId="105" xfId="0" applyFont="1" applyFill="1" applyBorder="1" applyAlignment="1" applyProtection="1">
      <alignment horizontal="left" vertical="center"/>
    </xf>
    <xf numFmtId="0" fontId="4" fillId="3" borderId="105" xfId="0" applyFont="1" applyFill="1" applyBorder="1" applyAlignment="1" applyProtection="1">
      <alignment horizontal="left" vertical="center" wrapText="1"/>
    </xf>
    <xf numFmtId="0" fontId="4" fillId="3" borderId="109" xfId="0" applyFont="1" applyFill="1" applyBorder="1" applyAlignment="1" applyProtection="1">
      <alignment horizontal="center" vertical="center"/>
    </xf>
    <xf numFmtId="0" fontId="0" fillId="3" borderId="111" xfId="0" applyFont="1" applyFill="1" applyBorder="1" applyAlignment="1" applyProtection="1">
      <alignment horizontal="left" vertical="center"/>
    </xf>
    <xf numFmtId="0" fontId="4" fillId="3" borderId="111" xfId="0" applyFont="1" applyFill="1" applyBorder="1" applyAlignment="1" applyProtection="1">
      <alignment horizontal="left" vertical="center" wrapText="1"/>
    </xf>
    <xf numFmtId="0" fontId="0" fillId="5" borderId="151" xfId="0" applyFill="1" applyBorder="1"/>
    <xf numFmtId="179" fontId="0" fillId="7" borderId="110" xfId="0" applyNumberFormat="1" applyFill="1" applyBorder="1"/>
    <xf numFmtId="0" fontId="0" fillId="5" borderId="152" xfId="0" applyFont="1" applyFill="1" applyBorder="1" applyAlignment="1">
      <alignment wrapText="1"/>
    </xf>
    <xf numFmtId="179" fontId="0" fillId="7" borderId="99" xfId="0" applyNumberFormat="1" applyFill="1" applyBorder="1"/>
    <xf numFmtId="0" fontId="0" fillId="5" borderId="152" xfId="0" applyFill="1" applyBorder="1"/>
    <xf numFmtId="0" fontId="0" fillId="5" borderId="153" xfId="0" applyFill="1" applyBorder="1"/>
    <xf numFmtId="179" fontId="0" fillId="7" borderId="104" xfId="0" applyNumberFormat="1" applyFill="1" applyBorder="1"/>
    <xf numFmtId="49" fontId="4" fillId="0" borderId="147" xfId="0" applyNumberFormat="1" applyFont="1" applyBorder="1" applyAlignment="1">
      <alignment horizontal="center"/>
    </xf>
    <xf numFmtId="0" fontId="4" fillId="0" borderId="148" xfId="0" applyFont="1" applyFill="1" applyBorder="1" applyAlignment="1" applyProtection="1">
      <alignment horizontal="left"/>
    </xf>
    <xf numFmtId="38" fontId="2" fillId="7" borderId="154" xfId="0" applyNumberFormat="1" applyFont="1" applyFill="1" applyBorder="1" applyAlignment="1" applyProtection="1">
      <alignment horizontal="right"/>
    </xf>
    <xf numFmtId="38" fontId="0" fillId="6" borderId="155" xfId="1" applyFont="1" applyFill="1" applyBorder="1"/>
    <xf numFmtId="38" fontId="0" fillId="6" borderId="156" xfId="1" applyFont="1" applyFill="1" applyBorder="1"/>
    <xf numFmtId="38" fontId="0" fillId="6" borderId="148" xfId="1" applyFont="1" applyFill="1" applyBorder="1"/>
    <xf numFmtId="177" fontId="0" fillId="9" borderId="147" xfId="0" applyNumberFormat="1" applyFill="1" applyBorder="1"/>
    <xf numFmtId="177" fontId="0" fillId="9" borderId="157" xfId="0" applyNumberFormat="1" applyFill="1" applyBorder="1"/>
    <xf numFmtId="38" fontId="0" fillId="6" borderId="95" xfId="1" applyFont="1" applyFill="1" applyBorder="1"/>
    <xf numFmtId="38" fontId="0" fillId="6" borderId="96" xfId="1" applyFont="1" applyFill="1" applyBorder="1"/>
    <xf numFmtId="38" fontId="0" fillId="6" borderId="147" xfId="0" applyNumberFormat="1" applyFill="1" applyBorder="1"/>
    <xf numFmtId="38" fontId="0" fillId="6" borderId="154" xfId="0" applyNumberFormat="1" applyFill="1" applyBorder="1"/>
    <xf numFmtId="38" fontId="0" fillId="6" borderId="155" xfId="0" applyNumberFormat="1" applyFill="1" applyBorder="1"/>
    <xf numFmtId="38" fontId="0" fillId="6" borderId="155" xfId="1" applyNumberFormat="1" applyFont="1" applyFill="1" applyBorder="1"/>
    <xf numFmtId="38" fontId="0" fillId="6" borderId="156" xfId="1" applyNumberFormat="1" applyFont="1" applyFill="1" applyBorder="1"/>
    <xf numFmtId="38" fontId="0" fillId="6" borderId="148" xfId="1" applyNumberFormat="1" applyFont="1" applyFill="1" applyBorder="1"/>
    <xf numFmtId="181" fontId="0" fillId="4" borderId="94" xfId="0" applyNumberFormat="1" applyFill="1" applyBorder="1"/>
    <xf numFmtId="181" fontId="0" fillId="4" borderId="158" xfId="0" applyNumberFormat="1" applyFill="1" applyBorder="1"/>
    <xf numFmtId="181" fontId="0" fillId="4" borderId="96" xfId="0" applyNumberFormat="1" applyFill="1" applyBorder="1"/>
    <xf numFmtId="181" fontId="0" fillId="4" borderId="93" xfId="0" applyNumberFormat="1" applyFill="1" applyBorder="1"/>
    <xf numFmtId="0" fontId="0" fillId="4" borderId="93" xfId="0" applyFill="1" applyBorder="1"/>
    <xf numFmtId="0" fontId="0" fillId="0" borderId="94" xfId="0" applyBorder="1"/>
    <xf numFmtId="0" fontId="0" fillId="4" borderId="95" xfId="0" applyFill="1" applyBorder="1" applyAlignment="1">
      <alignment shrinkToFit="1"/>
    </xf>
    <xf numFmtId="182" fontId="0" fillId="4" borderId="95" xfId="0" applyNumberFormat="1" applyFill="1" applyBorder="1"/>
    <xf numFmtId="182" fontId="0" fillId="4" borderId="159" xfId="5" applyNumberFormat="1" applyFont="1" applyFill="1" applyBorder="1" applyAlignment="1"/>
    <xf numFmtId="182" fontId="0" fillId="4" borderId="96" xfId="0" applyNumberFormat="1" applyFill="1" applyBorder="1"/>
    <xf numFmtId="183" fontId="0" fillId="4" borderId="157" xfId="0" applyNumberFormat="1" applyFill="1" applyBorder="1"/>
    <xf numFmtId="0" fontId="0" fillId="4" borderId="94" xfId="0" applyFill="1" applyBorder="1"/>
    <xf numFmtId="0" fontId="0" fillId="4" borderId="96" xfId="0" applyFill="1" applyBorder="1"/>
    <xf numFmtId="49" fontId="4" fillId="0" borderId="22" xfId="0" applyNumberFormat="1" applyFont="1" applyBorder="1" applyAlignment="1">
      <alignment horizontal="center"/>
    </xf>
    <xf numFmtId="0" fontId="4" fillId="0" borderId="23" xfId="0" applyFont="1" applyFill="1" applyBorder="1" applyAlignment="1" applyProtection="1">
      <alignment horizontal="left"/>
    </xf>
    <xf numFmtId="38" fontId="2" fillId="7" borderId="160" xfId="0" applyNumberFormat="1" applyFont="1" applyFill="1" applyBorder="1" applyAlignment="1" applyProtection="1">
      <alignment horizontal="right"/>
    </xf>
    <xf numFmtId="38" fontId="0" fillId="6" borderId="99" xfId="1" applyFont="1" applyFill="1" applyBorder="1"/>
    <xf numFmtId="38" fontId="0" fillId="6" borderId="152" xfId="1" applyFont="1" applyFill="1" applyBorder="1"/>
    <xf numFmtId="38" fontId="0" fillId="6" borderId="23" xfId="1" applyFont="1" applyFill="1" applyBorder="1"/>
    <xf numFmtId="177" fontId="0" fillId="9" borderId="22" xfId="0" applyNumberFormat="1" applyFill="1" applyBorder="1"/>
    <xf numFmtId="177" fontId="0" fillId="9" borderId="161" xfId="0" applyNumberFormat="1" applyFill="1" applyBorder="1"/>
    <xf numFmtId="38" fontId="0" fillId="6" borderId="22" xfId="0" applyNumberFormat="1" applyFill="1" applyBorder="1"/>
    <xf numFmtId="38" fontId="0" fillId="6" borderId="160" xfId="0" applyNumberFormat="1" applyFill="1" applyBorder="1"/>
    <xf numFmtId="38" fontId="0" fillId="6" borderId="99" xfId="0" applyNumberFormat="1" applyFill="1" applyBorder="1"/>
    <xf numFmtId="38" fontId="0" fillId="6" borderId="99" xfId="1" applyNumberFormat="1" applyFont="1" applyFill="1" applyBorder="1"/>
    <xf numFmtId="38" fontId="0" fillId="6" borderId="152" xfId="1" applyNumberFormat="1" applyFont="1" applyFill="1" applyBorder="1"/>
    <xf numFmtId="38" fontId="0" fillId="6" borderId="23" xfId="1" applyNumberFormat="1" applyFont="1" applyFill="1" applyBorder="1"/>
    <xf numFmtId="181" fontId="0" fillId="4" borderId="22" xfId="0" applyNumberFormat="1" applyFill="1" applyBorder="1"/>
    <xf numFmtId="181" fontId="0" fillId="4" borderId="161" xfId="0" applyNumberFormat="1" applyFill="1" applyBorder="1"/>
    <xf numFmtId="181" fontId="0" fillId="4" borderId="23" xfId="0" applyNumberFormat="1" applyFill="1" applyBorder="1"/>
    <xf numFmtId="181" fontId="0" fillId="4" borderId="40" xfId="0" applyNumberFormat="1" applyFill="1" applyBorder="1"/>
    <xf numFmtId="0" fontId="0" fillId="4" borderId="40" xfId="0" applyFill="1" applyBorder="1"/>
    <xf numFmtId="0" fontId="0" fillId="0" borderId="22" xfId="0" applyBorder="1"/>
    <xf numFmtId="0" fontId="0" fillId="4" borderId="99" xfId="0" applyFill="1" applyBorder="1" applyAlignment="1">
      <alignment shrinkToFit="1"/>
    </xf>
    <xf numFmtId="182" fontId="0" fillId="4" borderId="99" xfId="0" applyNumberFormat="1" applyFill="1" applyBorder="1"/>
    <xf numFmtId="182" fontId="0" fillId="4" borderId="152" xfId="5" applyNumberFormat="1" applyFont="1" applyFill="1" applyBorder="1" applyAlignment="1"/>
    <xf numFmtId="182" fontId="0" fillId="4" borderId="23" xfId="0" applyNumberFormat="1" applyFill="1" applyBorder="1"/>
    <xf numFmtId="183" fontId="0" fillId="4" borderId="161" xfId="0" applyNumberFormat="1" applyFill="1" applyBorder="1"/>
    <xf numFmtId="0" fontId="0" fillId="4" borderId="22" xfId="0" applyFill="1" applyBorder="1"/>
    <xf numFmtId="0" fontId="0" fillId="4" borderId="23" xfId="0" applyFill="1" applyBorder="1"/>
    <xf numFmtId="49" fontId="4" fillId="0" borderId="103" xfId="0" applyNumberFormat="1" applyFont="1" applyBorder="1" applyAlignment="1">
      <alignment horizontal="center"/>
    </xf>
    <xf numFmtId="0" fontId="4" fillId="0" borderId="105" xfId="0" applyFont="1" applyFill="1" applyBorder="1" applyAlignment="1" applyProtection="1">
      <alignment horizontal="left"/>
    </xf>
    <xf numFmtId="38" fontId="2" fillId="7" borderId="162" xfId="0" applyNumberFormat="1" applyFont="1" applyFill="1" applyBorder="1" applyAlignment="1" applyProtection="1">
      <alignment horizontal="right"/>
    </xf>
    <xf numFmtId="38" fontId="0" fillId="6" borderId="104" xfId="1" applyFont="1" applyFill="1" applyBorder="1"/>
    <xf numFmtId="38" fontId="0" fillId="6" borderId="153" xfId="1" applyFont="1" applyFill="1" applyBorder="1"/>
    <xf numFmtId="38" fontId="0" fillId="6" borderId="105" xfId="1" applyFont="1" applyFill="1" applyBorder="1"/>
    <xf numFmtId="177" fontId="0" fillId="9" borderId="103" xfId="0" applyNumberFormat="1" applyFill="1" applyBorder="1"/>
    <xf numFmtId="177" fontId="0" fillId="9" borderId="163" xfId="0" applyNumberFormat="1" applyFill="1" applyBorder="1"/>
    <xf numFmtId="38" fontId="0" fillId="6" borderId="103" xfId="0" applyNumberFormat="1" applyFill="1" applyBorder="1"/>
    <xf numFmtId="38" fontId="0" fillId="6" borderId="162" xfId="0" applyNumberFormat="1" applyFill="1" applyBorder="1"/>
    <xf numFmtId="38" fontId="0" fillId="6" borderId="104" xfId="0" applyNumberFormat="1" applyFill="1" applyBorder="1"/>
    <xf numFmtId="38" fontId="0" fillId="6" borderId="104" xfId="1" applyNumberFormat="1" applyFont="1" applyFill="1" applyBorder="1"/>
    <xf numFmtId="38" fontId="0" fillId="6" borderId="153" xfId="1" applyNumberFormat="1" applyFont="1" applyFill="1" applyBorder="1"/>
    <xf numFmtId="38" fontId="0" fillId="6" borderId="105" xfId="1" applyNumberFormat="1" applyFont="1" applyFill="1" applyBorder="1"/>
    <xf numFmtId="181" fontId="0" fillId="4" borderId="103" xfId="0" applyNumberFormat="1" applyFill="1" applyBorder="1"/>
    <xf numFmtId="181" fontId="0" fillId="4" borderId="163" xfId="0" applyNumberFormat="1" applyFill="1" applyBorder="1"/>
    <xf numFmtId="181" fontId="0" fillId="4" borderId="105" xfId="0" applyNumberFormat="1" applyFill="1" applyBorder="1"/>
    <xf numFmtId="181" fontId="0" fillId="4" borderId="102" xfId="0" applyNumberFormat="1" applyFill="1" applyBorder="1"/>
    <xf numFmtId="0" fontId="0" fillId="4" borderId="102" xfId="0" applyFill="1" applyBorder="1"/>
    <xf numFmtId="0" fontId="0" fillId="0" borderId="103" xfId="0" applyBorder="1"/>
    <xf numFmtId="0" fontId="0" fillId="4" borderId="104" xfId="0" applyFill="1" applyBorder="1" applyAlignment="1">
      <alignment shrinkToFit="1"/>
    </xf>
    <xf numFmtId="182" fontId="0" fillId="4" borderId="104" xfId="0" applyNumberFormat="1" applyFill="1" applyBorder="1"/>
    <xf numFmtId="182" fontId="0" fillId="4" borderId="153" xfId="5" applyNumberFormat="1" applyFont="1" applyFill="1" applyBorder="1" applyAlignment="1"/>
    <xf numFmtId="182" fontId="0" fillId="4" borderId="105" xfId="0" applyNumberFormat="1" applyFill="1" applyBorder="1"/>
    <xf numFmtId="183" fontId="0" fillId="4" borderId="163" xfId="0" applyNumberFormat="1" applyFill="1" applyBorder="1"/>
    <xf numFmtId="0" fontId="0" fillId="4" borderId="103" xfId="0" applyFill="1" applyBorder="1"/>
    <xf numFmtId="0" fontId="0" fillId="4" borderId="105" xfId="0" applyFill="1" applyBorder="1"/>
    <xf numFmtId="49" fontId="4" fillId="0" borderId="109" xfId="0" applyNumberFormat="1" applyFont="1" applyBorder="1" applyAlignment="1">
      <alignment horizontal="center"/>
    </xf>
    <xf numFmtId="0" fontId="4" fillId="0" borderId="111" xfId="0" applyFont="1" applyFill="1" applyBorder="1" applyAlignment="1" applyProtection="1">
      <alignment horizontal="left"/>
    </xf>
    <xf numFmtId="38" fontId="2" fillId="7" borderId="164" xfId="0" applyNumberFormat="1" applyFont="1" applyFill="1" applyBorder="1" applyAlignment="1" applyProtection="1">
      <alignment horizontal="right"/>
    </xf>
    <xf numFmtId="38" fontId="0" fillId="6" borderId="110" xfId="1" applyFont="1" applyFill="1" applyBorder="1"/>
    <xf numFmtId="38" fontId="0" fillId="6" borderId="151" xfId="1" applyFont="1" applyFill="1" applyBorder="1"/>
    <xf numFmtId="38" fontId="0" fillId="6" borderId="111" xfId="1" applyFont="1" applyFill="1" applyBorder="1"/>
    <xf numFmtId="177" fontId="0" fillId="9" borderId="109" xfId="0" applyNumberFormat="1" applyFill="1" applyBorder="1"/>
    <xf numFmtId="177" fontId="0" fillId="9" borderId="165" xfId="0" applyNumberFormat="1" applyFill="1" applyBorder="1"/>
    <xf numFmtId="38" fontId="0" fillId="6" borderId="109" xfId="0" applyNumberFormat="1" applyFill="1" applyBorder="1"/>
    <xf numFmtId="38" fontId="0" fillId="6" borderId="164" xfId="0" applyNumberFormat="1" applyFill="1" applyBorder="1"/>
    <xf numFmtId="38" fontId="0" fillId="6" borderId="110" xfId="0" applyNumberFormat="1" applyFill="1" applyBorder="1"/>
    <xf numFmtId="38" fontId="0" fillId="6" borderId="110" xfId="1" applyNumberFormat="1" applyFont="1" applyFill="1" applyBorder="1"/>
    <xf numFmtId="38" fontId="0" fillId="6" borderId="151" xfId="1" applyNumberFormat="1" applyFont="1" applyFill="1" applyBorder="1"/>
    <xf numFmtId="38" fontId="0" fillId="6" borderId="111" xfId="1" applyNumberFormat="1" applyFont="1" applyFill="1" applyBorder="1"/>
    <xf numFmtId="181" fontId="0" fillId="4" borderId="109" xfId="0" applyNumberFormat="1" applyFill="1" applyBorder="1"/>
    <xf numFmtId="181" fontId="0" fillId="4" borderId="165" xfId="0" applyNumberFormat="1" applyFill="1" applyBorder="1"/>
    <xf numFmtId="181" fontId="0" fillId="4" borderId="111" xfId="0" applyNumberFormat="1" applyFill="1" applyBorder="1"/>
    <xf numFmtId="181" fontId="0" fillId="4" borderId="108" xfId="0" applyNumberFormat="1" applyFill="1" applyBorder="1"/>
    <xf numFmtId="0" fontId="0" fillId="4" borderId="108" xfId="0" applyFill="1" applyBorder="1"/>
    <xf numFmtId="0" fontId="0" fillId="0" borderId="109" xfId="0" applyBorder="1"/>
    <xf numFmtId="0" fontId="0" fillId="4" borderId="110" xfId="0" applyFill="1" applyBorder="1" applyAlignment="1">
      <alignment shrinkToFit="1"/>
    </xf>
    <xf numFmtId="182" fontId="0" fillId="4" borderId="110" xfId="0" applyNumberFormat="1" applyFill="1" applyBorder="1"/>
    <xf numFmtId="182" fontId="0" fillId="4" borderId="151" xfId="5" applyNumberFormat="1" applyFont="1" applyFill="1" applyBorder="1" applyAlignment="1"/>
    <xf numFmtId="182" fontId="0" fillId="4" borderId="111" xfId="0" applyNumberFormat="1" applyFill="1" applyBorder="1"/>
    <xf numFmtId="183" fontId="0" fillId="4" borderId="165" xfId="0" applyNumberFormat="1" applyFill="1" applyBorder="1"/>
    <xf numFmtId="0" fontId="0" fillId="4" borderId="109" xfId="0" applyFill="1" applyBorder="1"/>
    <xf numFmtId="0" fontId="0" fillId="4" borderId="111" xfId="0" applyFill="1" applyBorder="1"/>
    <xf numFmtId="49" fontId="4" fillId="0" borderId="107" xfId="0" applyNumberFormat="1" applyFont="1" applyBorder="1" applyAlignment="1">
      <alignment horizontal="center"/>
    </xf>
    <xf numFmtId="49" fontId="4" fillId="0" borderId="166" xfId="0" applyNumberFormat="1" applyFont="1" applyBorder="1" applyAlignment="1">
      <alignment horizontal="center"/>
    </xf>
    <xf numFmtId="0" fontId="4" fillId="0" borderId="38" xfId="0" applyFont="1" applyFill="1" applyBorder="1" applyAlignment="1" applyProtection="1">
      <alignment horizontal="left"/>
    </xf>
    <xf numFmtId="38" fontId="2" fillId="7" borderId="167" xfId="0" applyNumberFormat="1" applyFont="1" applyFill="1" applyBorder="1" applyAlignment="1" applyProtection="1">
      <alignment horizontal="right"/>
    </xf>
    <xf numFmtId="38" fontId="0" fillId="6" borderId="168" xfId="1" applyFont="1" applyFill="1" applyBorder="1"/>
    <xf numFmtId="38" fontId="0" fillId="6" borderId="169" xfId="1" applyFont="1" applyFill="1" applyBorder="1"/>
    <xf numFmtId="38" fontId="0" fillId="6" borderId="38" xfId="1" applyFont="1" applyFill="1" applyBorder="1"/>
    <xf numFmtId="177" fontId="0" fillId="9" borderId="37" xfId="0" applyNumberFormat="1" applyFill="1" applyBorder="1"/>
    <xf numFmtId="177" fontId="0" fillId="9" borderId="170" xfId="0" applyNumberFormat="1" applyFill="1" applyBorder="1"/>
    <xf numFmtId="38" fontId="0" fillId="6" borderId="115" xfId="0" applyNumberFormat="1" applyFill="1" applyBorder="1"/>
    <xf numFmtId="38" fontId="0" fillId="6" borderId="171" xfId="0" applyNumberFormat="1" applyFill="1" applyBorder="1"/>
    <xf numFmtId="38" fontId="0" fillId="6" borderId="116" xfId="0" applyNumberFormat="1" applyFill="1" applyBorder="1"/>
    <xf numFmtId="38" fontId="0" fillId="6" borderId="116" xfId="1" applyNumberFormat="1" applyFont="1" applyFill="1" applyBorder="1"/>
    <xf numFmtId="38" fontId="0" fillId="6" borderId="172" xfId="1" applyNumberFormat="1" applyFont="1" applyFill="1" applyBorder="1"/>
    <xf numFmtId="38" fontId="0" fillId="6" borderId="117" xfId="1" applyNumberFormat="1" applyFont="1" applyFill="1" applyBorder="1"/>
    <xf numFmtId="181" fontId="0" fillId="4" borderId="37" xfId="0" applyNumberFormat="1" applyFill="1" applyBorder="1"/>
    <xf numFmtId="181" fontId="0" fillId="4" borderId="170" xfId="0" applyNumberFormat="1" applyFill="1" applyBorder="1"/>
    <xf numFmtId="181" fontId="0" fillId="4" borderId="38" xfId="0" applyNumberFormat="1" applyFill="1" applyBorder="1"/>
    <xf numFmtId="181" fontId="0" fillId="4" borderId="150" xfId="0" applyNumberFormat="1" applyFill="1" applyBorder="1"/>
    <xf numFmtId="0" fontId="0" fillId="4" borderId="150" xfId="0" applyFill="1" applyBorder="1"/>
    <xf numFmtId="0" fontId="0" fillId="0" borderId="37" xfId="0" applyBorder="1"/>
    <xf numFmtId="0" fontId="0" fillId="4" borderId="168" xfId="0" applyFill="1" applyBorder="1" applyAlignment="1">
      <alignment shrinkToFit="1"/>
    </xf>
    <xf numFmtId="182" fontId="0" fillId="4" borderId="168" xfId="0" applyNumberFormat="1" applyFill="1" applyBorder="1"/>
    <xf numFmtId="182" fontId="0" fillId="4" borderId="169" xfId="5" applyNumberFormat="1" applyFont="1" applyFill="1" applyBorder="1" applyAlignment="1"/>
    <xf numFmtId="182" fontId="0" fillId="4" borderId="38" xfId="0" applyNumberFormat="1" applyFill="1" applyBorder="1"/>
    <xf numFmtId="183" fontId="0" fillId="4" borderId="170" xfId="0" applyNumberFormat="1" applyFill="1" applyBorder="1"/>
    <xf numFmtId="0" fontId="0" fillId="4" borderId="37" xfId="0" applyFill="1" applyBorder="1"/>
    <xf numFmtId="0" fontId="0" fillId="4" borderId="38" xfId="0" applyFill="1" applyBorder="1"/>
    <xf numFmtId="0" fontId="0" fillId="0" borderId="0" xfId="0" applyBorder="1" applyAlignment="1">
      <alignment wrapText="1"/>
    </xf>
    <xf numFmtId="0" fontId="4" fillId="0" borderId="94" xfId="0" applyFont="1" applyFill="1" applyBorder="1" applyAlignment="1" applyProtection="1">
      <alignment horizontal="center"/>
    </xf>
    <xf numFmtId="0" fontId="4" fillId="0" borderId="93" xfId="0" applyFont="1" applyFill="1" applyBorder="1" applyAlignment="1" applyProtection="1">
      <alignment horizontal="left"/>
    </xf>
    <xf numFmtId="180" fontId="0" fillId="0" borderId="94" xfId="0" applyNumberFormat="1" applyBorder="1"/>
    <xf numFmtId="180" fontId="0" fillId="0" borderId="95" xfId="0" applyNumberFormat="1" applyBorder="1"/>
    <xf numFmtId="180" fontId="2" fillId="0" borderId="95" xfId="4" applyNumberFormat="1" applyFill="1" applyBorder="1"/>
    <xf numFmtId="180" fontId="0" fillId="0" borderId="96" xfId="0" applyNumberFormat="1" applyBorder="1"/>
    <xf numFmtId="0" fontId="4" fillId="0" borderId="22" xfId="0" applyFont="1" applyFill="1" applyBorder="1" applyAlignment="1" applyProtection="1">
      <alignment horizontal="center"/>
    </xf>
    <xf numFmtId="0" fontId="4" fillId="0" borderId="40" xfId="0" applyFont="1" applyFill="1" applyBorder="1" applyAlignment="1" applyProtection="1">
      <alignment horizontal="left"/>
    </xf>
    <xf numFmtId="180" fontId="0" fillId="0" borderId="22" xfId="0" applyNumberFormat="1" applyBorder="1"/>
    <xf numFmtId="180" fontId="0" fillId="0" borderId="99" xfId="0" applyNumberFormat="1" applyBorder="1"/>
    <xf numFmtId="180" fontId="2" fillId="0" borderId="99" xfId="4" applyNumberFormat="1" applyFill="1" applyBorder="1"/>
    <xf numFmtId="180" fontId="0" fillId="0" borderId="23" xfId="0" applyNumberFormat="1" applyBorder="1"/>
    <xf numFmtId="0" fontId="4" fillId="0" borderId="103" xfId="0" applyFont="1" applyFill="1" applyBorder="1" applyAlignment="1" applyProtection="1">
      <alignment horizontal="center"/>
    </xf>
    <xf numFmtId="0" fontId="4" fillId="0" borderId="102" xfId="0" applyFont="1" applyFill="1" applyBorder="1" applyAlignment="1" applyProtection="1">
      <alignment horizontal="left"/>
    </xf>
    <xf numFmtId="180" fontId="0" fillId="0" borderId="103" xfId="0" applyNumberFormat="1" applyBorder="1"/>
    <xf numFmtId="180" fontId="0" fillId="0" borderId="104" xfId="0" applyNumberFormat="1" applyBorder="1"/>
    <xf numFmtId="180" fontId="2" fillId="0" borderId="104" xfId="4" applyNumberFormat="1" applyFill="1" applyBorder="1"/>
    <xf numFmtId="180" fontId="0" fillId="0" borderId="105" xfId="0" applyNumberFormat="1" applyBorder="1"/>
    <xf numFmtId="0" fontId="4" fillId="0" borderId="109" xfId="0" applyFont="1" applyFill="1" applyBorder="1" applyAlignment="1" applyProtection="1">
      <alignment horizontal="center"/>
    </xf>
    <xf numFmtId="0" fontId="4" fillId="0" borderId="108" xfId="0" applyFont="1" applyFill="1" applyBorder="1" applyAlignment="1" applyProtection="1">
      <alignment horizontal="left"/>
    </xf>
    <xf numFmtId="180" fontId="0" fillId="0" borderId="109" xfId="0" applyNumberFormat="1" applyBorder="1"/>
    <xf numFmtId="180" fontId="0" fillId="0" borderId="110" xfId="0" applyNumberFormat="1" applyBorder="1"/>
    <xf numFmtId="180" fontId="2" fillId="0" borderId="110" xfId="4" applyNumberFormat="1" applyFill="1" applyBorder="1"/>
    <xf numFmtId="180" fontId="0" fillId="0" borderId="111" xfId="0" applyNumberFormat="1" applyBorder="1"/>
    <xf numFmtId="0" fontId="4" fillId="0" borderId="115" xfId="0" applyFont="1" applyFill="1" applyBorder="1" applyAlignment="1" applyProtection="1">
      <alignment horizontal="center"/>
    </xf>
    <xf numFmtId="0" fontId="4" fillId="0" borderId="114" xfId="0" applyFont="1" applyFill="1" applyBorder="1" applyAlignment="1" applyProtection="1">
      <alignment horizontal="left"/>
    </xf>
    <xf numFmtId="180" fontId="0" fillId="0" borderId="115" xfId="0" applyNumberFormat="1" applyBorder="1"/>
    <xf numFmtId="180" fontId="0" fillId="0" borderId="116" xfId="0" applyNumberFormat="1" applyBorder="1"/>
    <xf numFmtId="180" fontId="2" fillId="0" borderId="116" xfId="4" applyNumberFormat="1" applyFill="1" applyBorder="1"/>
    <xf numFmtId="180" fontId="0" fillId="0" borderId="117" xfId="0" applyNumberFormat="1" applyBorder="1"/>
    <xf numFmtId="0" fontId="0" fillId="0" borderId="173" xfId="0" applyFont="1" applyFill="1" applyBorder="1" applyAlignment="1">
      <alignment wrapText="1"/>
    </xf>
    <xf numFmtId="180" fontId="0" fillId="6" borderId="154" xfId="0" applyNumberFormat="1" applyFill="1" applyBorder="1"/>
    <xf numFmtId="180" fontId="0" fillId="6" borderId="148" xfId="0" applyNumberFormat="1" applyFill="1" applyBorder="1"/>
    <xf numFmtId="0" fontId="0" fillId="0" borderId="100" xfId="0" applyFont="1" applyFill="1" applyBorder="1" applyAlignment="1">
      <alignment wrapText="1"/>
    </xf>
    <xf numFmtId="180" fontId="0" fillId="6" borderId="160" xfId="0" applyNumberFormat="1" applyFill="1" applyBorder="1"/>
    <xf numFmtId="180" fontId="0" fillId="6" borderId="23" xfId="0" applyNumberFormat="1" applyFill="1" applyBorder="1"/>
    <xf numFmtId="0" fontId="0" fillId="0" borderId="100" xfId="0" applyBorder="1"/>
    <xf numFmtId="0" fontId="0" fillId="0" borderId="100" xfId="0" applyFont="1" applyBorder="1" applyAlignment="1">
      <alignment horizontal="left"/>
    </xf>
    <xf numFmtId="0" fontId="0" fillId="0" borderId="118" xfId="0" applyFont="1" applyBorder="1" applyAlignment="1">
      <alignment horizontal="left"/>
    </xf>
    <xf numFmtId="180" fontId="0" fillId="6" borderId="171" xfId="0" applyNumberFormat="1" applyFill="1" applyBorder="1"/>
    <xf numFmtId="180" fontId="0" fillId="6" borderId="117" xfId="0" applyNumberFormat="1" applyFill="1" applyBorder="1"/>
    <xf numFmtId="0" fontId="0" fillId="0" borderId="107" xfId="0" applyBorder="1"/>
    <xf numFmtId="38" fontId="0" fillId="0" borderId="111" xfId="0" applyNumberFormat="1" applyBorder="1"/>
    <xf numFmtId="0" fontId="0" fillId="0" borderId="98" xfId="0" applyBorder="1"/>
    <xf numFmtId="38" fontId="0" fillId="0" borderId="23" xfId="0" applyNumberFormat="1" applyBorder="1"/>
    <xf numFmtId="0" fontId="0" fillId="0" borderId="113" xfId="0" applyBorder="1"/>
    <xf numFmtId="38" fontId="0" fillId="0" borderId="117" xfId="0" applyNumberFormat="1" applyBorder="1"/>
    <xf numFmtId="0" fontId="4" fillId="0" borderId="174" xfId="0" applyNumberFormat="1" applyFont="1" applyBorder="1" applyAlignment="1" applyProtection="1">
      <alignment horizontal="center"/>
    </xf>
    <xf numFmtId="0" fontId="4" fillId="0" borderId="149" xfId="0" applyNumberFormat="1" applyFont="1" applyBorder="1" applyAlignment="1" applyProtection="1">
      <alignment horizontal="left"/>
    </xf>
    <xf numFmtId="0" fontId="4" fillId="0" borderId="98" xfId="0" applyNumberFormat="1" applyFont="1" applyBorder="1" applyAlignment="1" applyProtection="1">
      <alignment horizontal="center"/>
    </xf>
    <xf numFmtId="0" fontId="4" fillId="0" borderId="40" xfId="0" applyNumberFormat="1" applyFont="1" applyBorder="1" applyAlignment="1" applyProtection="1">
      <alignment horizontal="left"/>
    </xf>
    <xf numFmtId="0" fontId="4" fillId="0" borderId="101" xfId="0" applyNumberFormat="1" applyFont="1" applyBorder="1" applyAlignment="1" applyProtection="1">
      <alignment horizontal="center"/>
    </xf>
    <xf numFmtId="0" fontId="4" fillId="0" borderId="102" xfId="0" applyNumberFormat="1" applyFont="1" applyBorder="1" applyAlignment="1" applyProtection="1">
      <alignment horizontal="left"/>
    </xf>
    <xf numFmtId="0" fontId="4" fillId="0" borderId="107" xfId="0" applyNumberFormat="1" applyFont="1" applyBorder="1" applyAlignment="1" applyProtection="1">
      <alignment horizontal="center"/>
    </xf>
    <xf numFmtId="0" fontId="4" fillId="0" borderId="108" xfId="0" applyNumberFormat="1" applyFont="1" applyBorder="1" applyAlignment="1" applyProtection="1">
      <alignment horizontal="left"/>
    </xf>
    <xf numFmtId="0" fontId="4" fillId="0" borderId="101" xfId="0" applyNumberFormat="1" applyFont="1" applyBorder="1" applyAlignment="1">
      <alignment horizontal="center"/>
    </xf>
    <xf numFmtId="0" fontId="4" fillId="0" borderId="102" xfId="0" applyNumberFormat="1" applyFont="1" applyBorder="1" applyAlignment="1"/>
    <xf numFmtId="0" fontId="4" fillId="0" borderId="107" xfId="0" applyNumberFormat="1" applyFont="1" applyBorder="1" applyAlignment="1">
      <alignment horizontal="center"/>
    </xf>
    <xf numFmtId="0" fontId="4" fillId="0" borderId="108" xfId="0" applyNumberFormat="1" applyFont="1" applyBorder="1" applyAlignment="1"/>
    <xf numFmtId="0" fontId="4" fillId="0" borderId="113" xfId="0" applyNumberFormat="1" applyFont="1" applyBorder="1" applyAlignment="1">
      <alignment horizontal="center"/>
    </xf>
    <xf numFmtId="0" fontId="4" fillId="0" borderId="114" xfId="0" applyNumberFormat="1" applyFont="1" applyBorder="1" applyAlignment="1"/>
    <xf numFmtId="0" fontId="4" fillId="0" borderId="94" xfId="0" applyFont="1" applyBorder="1" applyAlignment="1">
      <alignment horizontal="center"/>
    </xf>
    <xf numFmtId="0" fontId="4" fillId="0" borderId="96" xfId="0" applyFont="1" applyBorder="1"/>
    <xf numFmtId="38" fontId="0" fillId="7" borderId="158" xfId="0" applyNumberFormat="1" applyFill="1" applyBorder="1"/>
    <xf numFmtId="180" fontId="0" fillId="0" borderId="95" xfId="0" applyNumberFormat="1" applyFill="1" applyBorder="1"/>
    <xf numFmtId="38" fontId="0" fillId="6" borderId="158" xfId="1" applyFont="1" applyFill="1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/>
    <xf numFmtId="38" fontId="0" fillId="7" borderId="161" xfId="0" applyNumberFormat="1" applyFill="1" applyBorder="1"/>
    <xf numFmtId="180" fontId="0" fillId="0" borderId="99" xfId="0" applyNumberFormat="1" applyFill="1" applyBorder="1"/>
    <xf numFmtId="38" fontId="0" fillId="6" borderId="161" xfId="1" applyFont="1" applyFill="1" applyBorder="1"/>
    <xf numFmtId="0" fontId="4" fillId="0" borderId="103" xfId="0" applyFont="1" applyBorder="1" applyAlignment="1">
      <alignment horizontal="center"/>
    </xf>
    <xf numFmtId="0" fontId="4" fillId="0" borderId="105" xfId="0" applyFont="1" applyBorder="1"/>
    <xf numFmtId="38" fontId="0" fillId="7" borderId="163" xfId="0" applyNumberFormat="1" applyFill="1" applyBorder="1"/>
    <xf numFmtId="180" fontId="0" fillId="0" borderId="104" xfId="0" applyNumberFormat="1" applyFill="1" applyBorder="1"/>
    <xf numFmtId="38" fontId="0" fillId="6" borderId="163" xfId="1" applyFont="1" applyFill="1" applyBorder="1"/>
    <xf numFmtId="0" fontId="4" fillId="0" borderId="109" xfId="0" applyFont="1" applyBorder="1" applyAlignment="1">
      <alignment horizontal="center"/>
    </xf>
    <xf numFmtId="0" fontId="4" fillId="0" borderId="111" xfId="0" applyFont="1" applyBorder="1"/>
    <xf numFmtId="38" fontId="0" fillId="7" borderId="165" xfId="0" applyNumberFormat="1" applyFill="1" applyBorder="1"/>
    <xf numFmtId="180" fontId="0" fillId="0" borderId="110" xfId="0" applyNumberFormat="1" applyFill="1" applyBorder="1"/>
    <xf numFmtId="38" fontId="0" fillId="6" borderId="165" xfId="1" applyFont="1" applyFill="1" applyBorder="1"/>
    <xf numFmtId="38" fontId="6" fillId="6" borderId="23" xfId="1" applyFont="1" applyFill="1" applyBorder="1"/>
    <xf numFmtId="180" fontId="0" fillId="9" borderId="104" xfId="0" applyNumberFormat="1" applyFill="1" applyBorder="1"/>
    <xf numFmtId="38" fontId="0" fillId="4" borderId="104" xfId="1" applyFont="1" applyFill="1" applyBorder="1"/>
    <xf numFmtId="38" fontId="6" fillId="6" borderId="105" xfId="1" applyFont="1" applyFill="1" applyBorder="1"/>
    <xf numFmtId="180" fontId="0" fillId="9" borderId="99" xfId="0" applyNumberFormat="1" applyFill="1" applyBorder="1"/>
    <xf numFmtId="38" fontId="0" fillId="4" borderId="99" xfId="1" applyFont="1" applyFill="1" applyBorder="1"/>
    <xf numFmtId="0" fontId="4" fillId="0" borderId="115" xfId="0" applyFont="1" applyBorder="1" applyAlignment="1">
      <alignment horizontal="center"/>
    </xf>
    <xf numFmtId="0" fontId="4" fillId="0" borderId="117" xfId="0" applyFont="1" applyBorder="1"/>
    <xf numFmtId="38" fontId="0" fillId="7" borderId="175" xfId="0" applyNumberFormat="1" applyFill="1" applyBorder="1"/>
    <xf numFmtId="180" fontId="0" fillId="0" borderId="116" xfId="0" applyNumberFormat="1" applyFill="1" applyBorder="1"/>
    <xf numFmtId="38" fontId="0" fillId="6" borderId="175" xfId="1" applyFont="1" applyFill="1" applyBorder="1"/>
    <xf numFmtId="38" fontId="0" fillId="6" borderId="116" xfId="1" applyFont="1" applyFill="1" applyBorder="1"/>
    <xf numFmtId="38" fontId="0" fillId="6" borderId="117" xfId="1" applyFont="1" applyFill="1" applyBorder="1"/>
    <xf numFmtId="0" fontId="4" fillId="0" borderId="17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180" fontId="0" fillId="0" borderId="147" xfId="0" applyNumberFormat="1" applyFont="1" applyBorder="1" applyAlignment="1" applyProtection="1"/>
    <xf numFmtId="180" fontId="0" fillId="0" borderId="155" xfId="0" applyNumberFormat="1" applyFont="1" applyBorder="1" applyAlignment="1" applyProtection="1"/>
    <xf numFmtId="180" fontId="0" fillId="0" borderId="155" xfId="0" applyNumberFormat="1" applyFont="1" applyBorder="1" applyAlignment="1"/>
    <xf numFmtId="180" fontId="0" fillId="0" borderId="148" xfId="0" applyNumberFormat="1" applyFont="1" applyBorder="1" applyAlignment="1"/>
    <xf numFmtId="180" fontId="0" fillId="0" borderId="22" xfId="0" applyNumberFormat="1" applyFont="1" applyBorder="1" applyAlignment="1" applyProtection="1"/>
    <xf numFmtId="180" fontId="0" fillId="0" borderId="99" xfId="0" applyNumberFormat="1" applyFont="1" applyBorder="1" applyAlignment="1" applyProtection="1"/>
    <xf numFmtId="180" fontId="0" fillId="0" borderId="99" xfId="0" applyNumberFormat="1" applyFont="1" applyBorder="1" applyAlignment="1"/>
    <xf numFmtId="180" fontId="0" fillId="0" borderId="23" xfId="0" applyNumberFormat="1" applyFont="1" applyBorder="1" applyAlignment="1"/>
    <xf numFmtId="180" fontId="0" fillId="0" borderId="103" xfId="0" applyNumberFormat="1" applyFont="1" applyBorder="1" applyAlignment="1" applyProtection="1"/>
    <xf numFmtId="180" fontId="0" fillId="0" borderId="104" xfId="0" applyNumberFormat="1" applyFont="1" applyBorder="1" applyAlignment="1" applyProtection="1"/>
    <xf numFmtId="180" fontId="0" fillId="0" borderId="104" xfId="0" applyNumberFormat="1" applyFont="1" applyBorder="1" applyAlignment="1"/>
    <xf numFmtId="180" fontId="0" fillId="0" borderId="105" xfId="0" applyNumberFormat="1" applyFont="1" applyBorder="1" applyAlignment="1"/>
    <xf numFmtId="180" fontId="0" fillId="0" borderId="109" xfId="0" applyNumberFormat="1" applyFont="1" applyBorder="1" applyAlignment="1" applyProtection="1"/>
    <xf numFmtId="180" fontId="0" fillId="0" borderId="110" xfId="0" applyNumberFormat="1" applyFont="1" applyBorder="1" applyAlignment="1" applyProtection="1"/>
    <xf numFmtId="180" fontId="0" fillId="0" borderId="110" xfId="0" applyNumberFormat="1" applyFont="1" applyBorder="1" applyAlignment="1"/>
    <xf numFmtId="180" fontId="0" fillId="0" borderId="111" xfId="0" applyNumberFormat="1" applyFont="1" applyBorder="1" applyAlignment="1"/>
    <xf numFmtId="180" fontId="0" fillId="0" borderId="103" xfId="0" applyNumberFormat="1" applyFont="1" applyBorder="1" applyAlignment="1"/>
    <xf numFmtId="180" fontId="0" fillId="0" borderId="109" xfId="0" applyNumberFormat="1" applyFont="1" applyBorder="1" applyAlignment="1"/>
    <xf numFmtId="180" fontId="0" fillId="0" borderId="115" xfId="0" applyNumberFormat="1" applyFont="1" applyBorder="1" applyAlignment="1"/>
    <xf numFmtId="180" fontId="0" fillId="0" borderId="116" xfId="0" applyNumberFormat="1" applyFont="1" applyBorder="1" applyAlignment="1"/>
    <xf numFmtId="180" fontId="0" fillId="0" borderId="117" xfId="0" applyNumberFormat="1" applyFont="1" applyBorder="1" applyAlignment="1"/>
    <xf numFmtId="0" fontId="0" fillId="0" borderId="44" xfId="0" applyBorder="1" applyAlignment="1">
      <alignment horizontal="center"/>
    </xf>
    <xf numFmtId="0" fontId="0" fillId="0" borderId="18" xfId="0" applyBorder="1" applyAlignment="1">
      <alignment horizontal="center"/>
    </xf>
    <xf numFmtId="38" fontId="0" fillId="0" borderId="151" xfId="0" applyNumberFormat="1" applyBorder="1"/>
    <xf numFmtId="38" fontId="0" fillId="0" borderId="152" xfId="0" applyNumberFormat="1" applyBorder="1"/>
    <xf numFmtId="38" fontId="0" fillId="0" borderId="172" xfId="0" applyNumberFormat="1" applyBorder="1"/>
    <xf numFmtId="0" fontId="0" fillId="3" borderId="7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9" xfId="0" applyBorder="1" applyAlignment="1">
      <alignment vertical="center"/>
    </xf>
    <xf numFmtId="0" fontId="0" fillId="0" borderId="9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77" xfId="0" applyBorder="1" applyAlignment="1">
      <alignment vertical="center" wrapText="1"/>
    </xf>
    <xf numFmtId="0" fontId="0" fillId="0" borderId="70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7" xfId="0" applyBorder="1" applyAlignment="1">
      <alignment vertical="center"/>
    </xf>
    <xf numFmtId="0" fontId="0" fillId="0" borderId="77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49" fontId="0" fillId="0" borderId="0" xfId="0" applyNumberFormat="1"/>
    <xf numFmtId="0" fontId="0" fillId="0" borderId="179" xfId="0" applyBorder="1" applyAlignment="1">
      <alignment horizontal="center" vertical="center"/>
    </xf>
    <xf numFmtId="49" fontId="0" fillId="0" borderId="179" xfId="0" applyNumberFormat="1" applyBorder="1" applyAlignment="1">
      <alignment horizontal="center" vertical="center" wrapText="1"/>
    </xf>
    <xf numFmtId="0" fontId="0" fillId="0" borderId="179" xfId="0" applyBorder="1" applyAlignment="1">
      <alignment horizontal="center" vertical="center" wrapText="1"/>
    </xf>
    <xf numFmtId="38" fontId="0" fillId="0" borderId="1" xfId="1" applyFont="1" applyBorder="1"/>
    <xf numFmtId="38" fontId="0" fillId="0" borderId="182" xfId="1" applyFont="1" applyBorder="1"/>
    <xf numFmtId="0" fontId="0" fillId="0" borderId="184" xfId="0" applyBorder="1" applyAlignment="1">
      <alignment horizontal="center" vertical="center"/>
    </xf>
    <xf numFmtId="0" fontId="0" fillId="0" borderId="185" xfId="0" applyBorder="1" applyAlignment="1">
      <alignment horizontal="center" vertical="center"/>
    </xf>
    <xf numFmtId="0" fontId="0" fillId="0" borderId="185" xfId="0" applyBorder="1" applyAlignment="1">
      <alignment vertical="center"/>
    </xf>
    <xf numFmtId="38" fontId="0" fillId="0" borderId="185" xfId="1" applyFont="1" applyBorder="1" applyAlignment="1">
      <alignment vertical="center"/>
    </xf>
    <xf numFmtId="49" fontId="0" fillId="0" borderId="185" xfId="0" applyNumberFormat="1" applyBorder="1" applyAlignment="1">
      <alignment horizontal="center" vertical="center"/>
    </xf>
    <xf numFmtId="38" fontId="0" fillId="0" borderId="185" xfId="1" applyFont="1" applyBorder="1"/>
    <xf numFmtId="0" fontId="0" fillId="0" borderId="18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38" fontId="0" fillId="0" borderId="1" xfId="1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38" fontId="0" fillId="0" borderId="52" xfId="1" applyFont="1" applyBorder="1" applyAlignment="1">
      <alignment vertical="center"/>
    </xf>
    <xf numFmtId="49" fontId="0" fillId="0" borderId="52" xfId="0" applyNumberFormat="1" applyBorder="1" applyAlignment="1">
      <alignment horizontal="center" vertical="center"/>
    </xf>
    <xf numFmtId="38" fontId="0" fillId="0" borderId="52" xfId="1" applyFont="1" applyBorder="1"/>
    <xf numFmtId="0" fontId="0" fillId="0" borderId="18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9" xfId="0" applyBorder="1" applyAlignment="1">
      <alignment vertical="center"/>
    </xf>
    <xf numFmtId="38" fontId="0" fillId="0" borderId="99" xfId="1" applyFont="1" applyBorder="1" applyAlignment="1">
      <alignment vertical="center" wrapText="1"/>
    </xf>
    <xf numFmtId="49" fontId="0" fillId="0" borderId="99" xfId="0" applyNumberFormat="1" applyBorder="1" applyAlignment="1">
      <alignment horizontal="center" vertical="center" wrapText="1"/>
    </xf>
    <xf numFmtId="38" fontId="0" fillId="0" borderId="99" xfId="1" applyFont="1" applyBorder="1"/>
    <xf numFmtId="0" fontId="0" fillId="0" borderId="19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38" fontId="0" fillId="0" borderId="46" xfId="1" applyFont="1" applyBorder="1" applyAlignment="1">
      <alignment vertical="center" wrapText="1"/>
    </xf>
    <xf numFmtId="49" fontId="0" fillId="0" borderId="46" xfId="0" applyNumberFormat="1" applyBorder="1" applyAlignment="1">
      <alignment horizontal="center" vertical="center" wrapText="1"/>
    </xf>
    <xf numFmtId="38" fontId="0" fillId="0" borderId="46" xfId="1" applyFont="1" applyBorder="1"/>
    <xf numFmtId="0" fontId="0" fillId="0" borderId="19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38" fontId="0" fillId="0" borderId="25" xfId="1" applyFont="1" applyBorder="1" applyAlignment="1">
      <alignment vertical="center" wrapText="1"/>
    </xf>
    <xf numFmtId="49" fontId="0" fillId="0" borderId="25" xfId="0" applyNumberFormat="1" applyBorder="1" applyAlignment="1">
      <alignment horizontal="center" vertical="center" wrapText="1"/>
    </xf>
    <xf numFmtId="38" fontId="0" fillId="0" borderId="25" xfId="1" applyFont="1" applyBorder="1"/>
    <xf numFmtId="0" fontId="0" fillId="0" borderId="1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5" xfId="0" applyBorder="1" applyAlignment="1">
      <alignment vertical="center"/>
    </xf>
    <xf numFmtId="38" fontId="0" fillId="0" borderId="95" xfId="1" applyFont="1" applyBorder="1" applyAlignment="1">
      <alignment vertical="center" wrapText="1"/>
    </xf>
    <xf numFmtId="49" fontId="0" fillId="0" borderId="95" xfId="0" applyNumberFormat="1" applyBorder="1" applyAlignment="1">
      <alignment horizontal="center" vertical="center" wrapText="1"/>
    </xf>
    <xf numFmtId="38" fontId="0" fillId="0" borderId="95" xfId="1" applyFont="1" applyBorder="1"/>
    <xf numFmtId="0" fontId="0" fillId="0" borderId="196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6" xfId="0" applyBorder="1" applyAlignment="1">
      <alignment vertical="center"/>
    </xf>
    <xf numFmtId="38" fontId="0" fillId="0" borderId="116" xfId="1" applyFont="1" applyBorder="1" applyAlignment="1">
      <alignment vertical="center" wrapText="1"/>
    </xf>
    <xf numFmtId="49" fontId="0" fillId="0" borderId="116" xfId="0" applyNumberFormat="1" applyBorder="1" applyAlignment="1">
      <alignment horizontal="center" vertical="center" wrapText="1"/>
    </xf>
    <xf numFmtId="38" fontId="0" fillId="0" borderId="116" xfId="1" applyFont="1" applyBorder="1"/>
    <xf numFmtId="0" fontId="0" fillId="0" borderId="198" xfId="0" applyBorder="1" applyAlignment="1">
      <alignment horizontal="center" vertical="center"/>
    </xf>
    <xf numFmtId="0" fontId="0" fillId="0" borderId="182" xfId="0" applyBorder="1" applyAlignment="1">
      <alignment horizontal="center" vertical="center"/>
    </xf>
    <xf numFmtId="0" fontId="0" fillId="0" borderId="182" xfId="0" applyBorder="1" applyAlignment="1">
      <alignment vertical="center"/>
    </xf>
    <xf numFmtId="38" fontId="0" fillId="0" borderId="182" xfId="1" applyFont="1" applyBorder="1" applyAlignment="1">
      <alignment vertical="center" wrapText="1"/>
    </xf>
    <xf numFmtId="49" fontId="0" fillId="0" borderId="182" xfId="0" applyNumberFormat="1" applyBorder="1" applyAlignment="1">
      <alignment horizontal="center" vertical="center" wrapText="1"/>
    </xf>
    <xf numFmtId="0" fontId="0" fillId="0" borderId="18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52" xfId="0" applyFill="1" applyBorder="1" applyAlignment="1">
      <alignment horizontal="center" vertical="center" wrapText="1"/>
    </xf>
    <xf numFmtId="0" fontId="0" fillId="0" borderId="158" xfId="0" applyBorder="1"/>
    <xf numFmtId="0" fontId="0" fillId="0" borderId="161" xfId="0" applyBorder="1"/>
    <xf numFmtId="0" fontId="0" fillId="0" borderId="175" xfId="0" applyBorder="1"/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199" xfId="0" applyBorder="1" applyAlignment="1">
      <alignment horizontal="center" vertical="center"/>
    </xf>
    <xf numFmtId="0" fontId="12" fillId="0" borderId="0" xfId="0" applyFont="1"/>
    <xf numFmtId="0" fontId="0" fillId="3" borderId="0" xfId="0" applyFill="1" applyAlignment="1">
      <alignment horizontal="right"/>
    </xf>
    <xf numFmtId="0" fontId="0" fillId="14" borderId="39" xfId="0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49" fontId="0" fillId="0" borderId="95" xfId="0" applyNumberFormat="1" applyBorder="1" applyAlignment="1">
      <alignment horizontal="center"/>
    </xf>
    <xf numFmtId="49" fontId="0" fillId="0" borderId="99" xfId="0" applyNumberFormat="1" applyBorder="1" applyAlignment="1">
      <alignment horizontal="center"/>
    </xf>
    <xf numFmtId="49" fontId="0" fillId="0" borderId="116" xfId="0" applyNumberFormat="1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5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38" fontId="2" fillId="7" borderId="48" xfId="1" applyFont="1" applyFill="1" applyBorder="1" applyAlignment="1" applyProtection="1">
      <alignment horizontal="right"/>
      <protection locked="0"/>
    </xf>
    <xf numFmtId="38" fontId="2" fillId="7" borderId="40" xfId="1" applyFont="1" applyFill="1" applyBorder="1" applyAlignment="1" applyProtection="1">
      <alignment horizontal="right"/>
      <protection locked="0"/>
    </xf>
    <xf numFmtId="38" fontId="2" fillId="7" borderId="102" xfId="1" applyFont="1" applyFill="1" applyBorder="1" applyAlignment="1" applyProtection="1">
      <alignment horizontal="right"/>
      <protection locked="0"/>
    </xf>
    <xf numFmtId="38" fontId="2" fillId="7" borderId="149" xfId="1" applyFont="1" applyFill="1" applyBorder="1" applyAlignment="1" applyProtection="1">
      <alignment horizontal="right"/>
      <protection locked="0"/>
    </xf>
    <xf numFmtId="38" fontId="2" fillId="7" borderId="150" xfId="1" applyFont="1" applyFill="1" applyBorder="1" applyAlignment="1" applyProtection="1">
      <alignment horizontal="right"/>
      <protection locked="0"/>
    </xf>
    <xf numFmtId="38" fontId="2" fillId="7" borderId="108" xfId="1" applyFont="1" applyFill="1" applyBorder="1" applyAlignment="1" applyProtection="1">
      <alignment horizontal="right"/>
      <protection locked="0"/>
    </xf>
    <xf numFmtId="188" fontId="0" fillId="6" borderId="185" xfId="0" applyNumberFormat="1" applyFill="1" applyBorder="1" applyAlignment="1">
      <alignment vertical="center"/>
    </xf>
    <xf numFmtId="38" fontId="0" fillId="6" borderId="186" xfId="1" applyFont="1" applyFill="1" applyBorder="1"/>
    <xf numFmtId="188" fontId="0" fillId="6" borderId="1" xfId="0" applyNumberFormat="1" applyFill="1" applyBorder="1"/>
    <xf numFmtId="38" fontId="0" fillId="6" borderId="181" xfId="1" applyFont="1" applyFill="1" applyBorder="1"/>
    <xf numFmtId="188" fontId="0" fillId="6" borderId="52" xfId="0" applyNumberFormat="1" applyFill="1" applyBorder="1"/>
    <xf numFmtId="38" fontId="0" fillId="6" borderId="200" xfId="1" applyFont="1" applyFill="1" applyBorder="1"/>
    <xf numFmtId="188" fontId="0" fillId="6" borderId="46" xfId="0" applyNumberFormat="1" applyFill="1" applyBorder="1"/>
    <xf numFmtId="38" fontId="0" fillId="6" borderId="191" xfId="1" applyFont="1" applyFill="1" applyBorder="1"/>
    <xf numFmtId="188" fontId="0" fillId="6" borderId="99" xfId="0" applyNumberFormat="1" applyFill="1" applyBorder="1"/>
    <xf numFmtId="38" fontId="0" fillId="6" borderId="189" xfId="1" applyFont="1" applyFill="1" applyBorder="1"/>
    <xf numFmtId="188" fontId="0" fillId="6" borderId="25" xfId="0" applyNumberFormat="1" applyFill="1" applyBorder="1"/>
    <xf numFmtId="38" fontId="0" fillId="6" borderId="193" xfId="1" applyFont="1" applyFill="1" applyBorder="1"/>
    <xf numFmtId="188" fontId="0" fillId="6" borderId="95" xfId="0" applyNumberFormat="1" applyFill="1" applyBorder="1"/>
    <xf numFmtId="38" fontId="0" fillId="6" borderId="195" xfId="1" applyFont="1" applyFill="1" applyBorder="1"/>
    <xf numFmtId="188" fontId="0" fillId="6" borderId="116" xfId="0" applyNumberFormat="1" applyFill="1" applyBorder="1"/>
    <xf numFmtId="38" fontId="0" fillId="6" borderId="197" xfId="1" applyFont="1" applyFill="1" applyBorder="1"/>
    <xf numFmtId="188" fontId="0" fillId="6" borderId="182" xfId="0" applyNumberFormat="1" applyFill="1" applyBorder="1"/>
    <xf numFmtId="38" fontId="0" fillId="6" borderId="183" xfId="1" applyFont="1" applyFill="1" applyBorder="1"/>
    <xf numFmtId="188" fontId="0" fillId="6" borderId="93" xfId="0" applyNumberFormat="1" applyFill="1" applyBorder="1"/>
    <xf numFmtId="188" fontId="0" fillId="6" borderId="40" xfId="0" applyNumberFormat="1" applyFill="1" applyBorder="1"/>
    <xf numFmtId="188" fontId="0" fillId="6" borderId="114" xfId="0" applyNumberFormat="1" applyFill="1" applyBorder="1"/>
    <xf numFmtId="38" fontId="0" fillId="14" borderId="39" xfId="1" applyFont="1" applyFill="1" applyBorder="1"/>
    <xf numFmtId="0" fontId="0" fillId="0" borderId="52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  <xf numFmtId="38" fontId="0" fillId="0" borderId="1" xfId="1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201" xfId="0" applyBorder="1" applyAlignment="1">
      <alignment horizontal="center" vertical="center"/>
    </xf>
    <xf numFmtId="0" fontId="0" fillId="0" borderId="155" xfId="0" applyBorder="1" applyAlignment="1">
      <alignment horizontal="center" vertical="center"/>
    </xf>
    <xf numFmtId="0" fontId="0" fillId="0" borderId="155" xfId="0" applyBorder="1" applyAlignment="1">
      <alignment vertical="center"/>
    </xf>
    <xf numFmtId="38" fontId="0" fillId="0" borderId="155" xfId="1" applyFont="1" applyBorder="1" applyAlignment="1">
      <alignment vertical="center" wrapText="1"/>
    </xf>
    <xf numFmtId="49" fontId="0" fillId="0" borderId="155" xfId="0" applyNumberFormat="1" applyBorder="1" applyAlignment="1">
      <alignment horizontal="center" vertical="center" wrapText="1"/>
    </xf>
    <xf numFmtId="38" fontId="0" fillId="0" borderId="155" xfId="1" applyFont="1" applyBorder="1"/>
    <xf numFmtId="188" fontId="0" fillId="6" borderId="155" xfId="0" applyNumberFormat="1" applyFill="1" applyBorder="1"/>
    <xf numFmtId="38" fontId="0" fillId="6" borderId="202" xfId="1" applyFont="1" applyFill="1" applyBorder="1"/>
    <xf numFmtId="0" fontId="0" fillId="0" borderId="185" xfId="0" applyNumberFormat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176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177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4" borderId="4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7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26" fillId="3" borderId="0" xfId="6" applyFill="1" applyAlignment="1">
      <alignment horizontal="left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20" fillId="11" borderId="0" xfId="0" applyFont="1" applyFill="1" applyAlignment="1" applyProtection="1">
      <alignment horizontal="left" vertical="center"/>
      <protection locked="0"/>
    </xf>
    <xf numFmtId="0" fontId="23" fillId="12" borderId="123" xfId="0" applyFont="1" applyFill="1" applyBorder="1" applyAlignment="1">
      <alignment horizontal="left" vertical="center" indent="1"/>
    </xf>
    <xf numFmtId="0" fontId="23" fillId="12" borderId="124" xfId="0" applyFont="1" applyFill="1" applyBorder="1" applyAlignment="1">
      <alignment horizontal="left" vertical="center" indent="1"/>
    </xf>
    <xf numFmtId="0" fontId="8" fillId="5" borderId="0" xfId="0" quotePrefix="1" applyFont="1" applyFill="1" applyAlignment="1">
      <alignment horizontal="right" vertical="top" shrinkToFit="1"/>
    </xf>
    <xf numFmtId="0" fontId="0" fillId="0" borderId="113" xfId="0" applyFill="1" applyBorder="1" applyAlignment="1">
      <alignment shrinkToFit="1"/>
    </xf>
    <xf numFmtId="0" fontId="0" fillId="0" borderId="114" xfId="0" applyFill="1" applyBorder="1" applyAlignment="1">
      <alignment shrinkToFit="1"/>
    </xf>
    <xf numFmtId="0" fontId="0" fillId="0" borderId="1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98" xfId="0" applyFill="1" applyBorder="1" applyAlignment="1">
      <alignment shrinkToFit="1"/>
    </xf>
    <xf numFmtId="0" fontId="0" fillId="0" borderId="40" xfId="0" applyFill="1" applyBorder="1" applyAlignment="1">
      <alignment shrinkToFit="1"/>
    </xf>
    <xf numFmtId="0" fontId="0" fillId="0" borderId="101" xfId="0" applyFill="1" applyBorder="1" applyAlignment="1">
      <alignment shrinkToFit="1"/>
    </xf>
    <xf numFmtId="0" fontId="0" fillId="0" borderId="102" xfId="0" applyFill="1" applyBorder="1" applyAlignment="1">
      <alignment shrinkToFit="1"/>
    </xf>
    <xf numFmtId="0" fontId="0" fillId="0" borderId="107" xfId="0" applyFill="1" applyBorder="1" applyAlignment="1">
      <alignment shrinkToFit="1"/>
    </xf>
    <xf numFmtId="0" fontId="0" fillId="0" borderId="108" xfId="0" applyFill="1" applyBorder="1" applyAlignment="1">
      <alignment shrinkToFit="1"/>
    </xf>
    <xf numFmtId="0" fontId="17" fillId="11" borderId="119" xfId="0" applyFont="1" applyFill="1" applyBorder="1" applyAlignment="1">
      <alignment horizontal="left" vertical="center" indent="1"/>
    </xf>
    <xf numFmtId="0" fontId="17" fillId="11" borderId="0" xfId="0" applyFont="1" applyFill="1" applyBorder="1" applyAlignment="1">
      <alignment horizontal="left" vertical="center" indent="1"/>
    </xf>
    <xf numFmtId="0" fontId="17" fillId="11" borderId="120" xfId="0" applyFont="1" applyFill="1" applyBorder="1" applyAlignment="1">
      <alignment horizontal="left" vertical="center" indent="1"/>
    </xf>
    <xf numFmtId="0" fontId="17" fillId="11" borderId="88" xfId="0" applyFont="1" applyFill="1" applyBorder="1" applyAlignment="1">
      <alignment horizontal="left" vertical="center" indent="1"/>
    </xf>
    <xf numFmtId="0" fontId="0" fillId="11" borderId="121" xfId="0" applyFill="1" applyBorder="1" applyAlignment="1">
      <alignment horizontal="center" vertical="center"/>
    </xf>
    <xf numFmtId="0" fontId="19" fillId="5" borderId="47" xfId="0" applyFont="1" applyFill="1" applyBorder="1" applyAlignment="1">
      <alignment horizontal="left" vertical="top" wrapText="1"/>
    </xf>
    <xf numFmtId="0" fontId="19" fillId="5" borderId="0" xfId="0" applyFont="1" applyFill="1" applyBorder="1" applyAlignment="1">
      <alignment horizontal="left" vertical="top" wrapText="1"/>
    </xf>
    <xf numFmtId="0" fontId="19" fillId="5" borderId="41" xfId="0" applyFont="1" applyFill="1" applyBorder="1" applyAlignment="1">
      <alignment horizontal="left" vertical="top" wrapText="1"/>
    </xf>
    <xf numFmtId="0" fontId="19" fillId="5" borderId="49" xfId="0" applyFont="1" applyFill="1" applyBorder="1" applyAlignment="1">
      <alignment horizontal="left" vertical="top" wrapText="1"/>
    </xf>
    <xf numFmtId="0" fontId="19" fillId="5" borderId="26" xfId="0" applyFont="1" applyFill="1" applyBorder="1" applyAlignment="1">
      <alignment horizontal="left" vertical="top" wrapText="1"/>
    </xf>
    <xf numFmtId="0" fontId="19" fillId="5" borderId="50" xfId="0" applyFont="1" applyFill="1" applyBorder="1" applyAlignment="1">
      <alignment horizontal="left" vertical="top" wrapText="1"/>
    </xf>
    <xf numFmtId="0" fontId="19" fillId="5" borderId="43" xfId="0" applyFont="1" applyFill="1" applyBorder="1" applyAlignment="1">
      <alignment horizontal="left" vertical="top" wrapText="1"/>
    </xf>
    <xf numFmtId="0" fontId="19" fillId="5" borderId="29" xfId="0" applyFont="1" applyFill="1" applyBorder="1" applyAlignment="1">
      <alignment horizontal="left" vertical="top" wrapText="1"/>
    </xf>
    <xf numFmtId="0" fontId="19" fillId="5" borderId="48" xfId="0" applyFont="1" applyFill="1" applyBorder="1" applyAlignment="1">
      <alignment horizontal="left" vertical="top" wrapText="1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20" xfId="0" applyFont="1" applyFill="1" applyBorder="1" applyAlignment="1" applyProtection="1">
      <alignment horizontal="center" vertical="center" wrapText="1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0" fillId="0" borderId="92" xfId="0" applyFill="1" applyBorder="1" applyAlignment="1">
      <alignment horizontal="left" shrinkToFit="1"/>
    </xf>
    <xf numFmtId="0" fontId="0" fillId="0" borderId="93" xfId="0" applyFill="1" applyBorder="1" applyAlignment="1">
      <alignment horizontal="left" shrinkToFit="1"/>
    </xf>
    <xf numFmtId="0" fontId="8" fillId="5" borderId="0" xfId="0" applyFont="1" applyFill="1" applyAlignment="1">
      <alignment horizontal="left" vertical="top" wrapText="1"/>
    </xf>
    <xf numFmtId="0" fontId="0" fillId="5" borderId="126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127" xfId="0" applyFill="1" applyBorder="1" applyAlignment="1">
      <alignment horizontal="left" vertical="center" wrapText="1"/>
    </xf>
    <xf numFmtId="0" fontId="0" fillId="5" borderId="128" xfId="0" applyFill="1" applyBorder="1" applyAlignment="1">
      <alignment horizontal="left" vertical="center" wrapText="1"/>
    </xf>
    <xf numFmtId="0" fontId="0" fillId="5" borderId="129" xfId="0" applyFill="1" applyBorder="1" applyAlignment="1">
      <alignment horizontal="left" vertical="center" wrapText="1"/>
    </xf>
    <xf numFmtId="0" fontId="0" fillId="5" borderId="130" xfId="0" applyFill="1" applyBorder="1" applyAlignment="1">
      <alignment horizontal="left" vertical="center" wrapText="1"/>
    </xf>
    <xf numFmtId="0" fontId="4" fillId="5" borderId="43" xfId="0" applyFont="1" applyFill="1" applyBorder="1" applyAlignment="1" applyProtection="1">
      <alignment horizontal="center" vertical="center" wrapText="1"/>
      <protection locked="0"/>
    </xf>
    <xf numFmtId="0" fontId="4" fillId="5" borderId="47" xfId="0" applyFont="1" applyFill="1" applyBorder="1" applyAlignment="1" applyProtection="1">
      <alignment horizontal="center" vertical="center" wrapText="1"/>
      <protection locked="0"/>
    </xf>
    <xf numFmtId="0" fontId="4" fillId="5" borderId="49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/>
      <protection locked="0"/>
    </xf>
    <xf numFmtId="0" fontId="5" fillId="5" borderId="48" xfId="0" applyFont="1" applyFill="1" applyBorder="1" applyAlignment="1" applyProtection="1">
      <alignment horizontal="center" vertical="center"/>
      <protection locked="0"/>
    </xf>
    <xf numFmtId="0" fontId="5" fillId="5" borderId="47" xfId="0" applyFont="1" applyFill="1" applyBorder="1" applyAlignment="1" applyProtection="1">
      <alignment horizontal="center" vertical="center"/>
      <protection locked="0"/>
    </xf>
    <xf numFmtId="0" fontId="5" fillId="5" borderId="41" xfId="0" applyFont="1" applyFill="1" applyBorder="1" applyAlignment="1" applyProtection="1">
      <alignment horizontal="center" vertical="center"/>
      <protection locked="0"/>
    </xf>
    <xf numFmtId="0" fontId="5" fillId="5" borderId="49" xfId="0" applyFont="1" applyFill="1" applyBorder="1" applyAlignment="1" applyProtection="1">
      <alignment horizontal="center" vertical="center"/>
      <protection locked="0"/>
    </xf>
    <xf numFmtId="0" fontId="5" fillId="5" borderId="50" xfId="0" applyFont="1" applyFill="1" applyBorder="1" applyAlignment="1" applyProtection="1">
      <alignment horizontal="center" vertical="center"/>
      <protection locked="0"/>
    </xf>
    <xf numFmtId="0" fontId="2" fillId="5" borderId="68" xfId="0" applyFont="1" applyFill="1" applyBorder="1" applyAlignment="1" applyProtection="1">
      <alignment horizontal="left"/>
      <protection locked="0"/>
    </xf>
    <xf numFmtId="0" fontId="2" fillId="5" borderId="72" xfId="0" applyFont="1" applyFill="1" applyBorder="1" applyAlignment="1" applyProtection="1">
      <alignment horizontal="left"/>
      <protection locked="0"/>
    </xf>
    <xf numFmtId="0" fontId="2" fillId="5" borderId="12" xfId="0" applyFont="1" applyFill="1" applyBorder="1" applyAlignment="1" applyProtection="1">
      <alignment horizontal="left"/>
      <protection locked="0"/>
    </xf>
    <xf numFmtId="0" fontId="2" fillId="5" borderId="14" xfId="0" applyFont="1" applyFill="1" applyBorder="1" applyAlignment="1" applyProtection="1">
      <alignment horizontal="left"/>
      <protection locked="0"/>
    </xf>
    <xf numFmtId="0" fontId="0" fillId="0" borderId="4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5" borderId="43" xfId="0" applyFont="1" applyFill="1" applyBorder="1" applyAlignment="1" applyProtection="1">
      <alignment horizontal="left" vertical="center"/>
      <protection locked="0"/>
    </xf>
    <xf numFmtId="0" fontId="0" fillId="5" borderId="47" xfId="0" applyFont="1" applyFill="1" applyBorder="1" applyAlignment="1" applyProtection="1">
      <alignment horizontal="left" vertical="center"/>
      <protection locked="0"/>
    </xf>
    <xf numFmtId="0" fontId="0" fillId="5" borderId="85" xfId="0" applyFont="1" applyFill="1" applyBorder="1" applyAlignment="1" applyProtection="1">
      <alignment horizontal="left" vertical="center"/>
      <protection locked="0"/>
    </xf>
    <xf numFmtId="0" fontId="4" fillId="0" borderId="7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5" borderId="19" xfId="0" applyFont="1" applyFill="1" applyBorder="1" applyAlignment="1" applyProtection="1">
      <alignment horizontal="center" vertical="center" wrapText="1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85" fontId="12" fillId="0" borderId="4" xfId="0" applyNumberFormat="1" applyFont="1" applyBorder="1" applyAlignment="1">
      <alignment horizontal="center" shrinkToFit="1"/>
    </xf>
    <xf numFmtId="185" fontId="12" fillId="0" borderId="79" xfId="0" applyNumberFormat="1" applyFont="1" applyBorder="1" applyAlignment="1">
      <alignment horizontal="center" shrinkToFit="1"/>
    </xf>
    <xf numFmtId="186" fontId="12" fillId="14" borderId="135" xfId="0" applyNumberFormat="1" applyFont="1" applyFill="1" applyBorder="1" applyAlignment="1">
      <alignment horizontal="center" vertical="center" shrinkToFit="1"/>
    </xf>
    <xf numFmtId="186" fontId="12" fillId="14" borderId="136" xfId="0" applyNumberFormat="1" applyFont="1" applyFill="1" applyBorder="1" applyAlignment="1">
      <alignment horizontal="center" vertical="center" shrinkToFit="1"/>
    </xf>
    <xf numFmtId="0" fontId="8" fillId="14" borderId="131" xfId="0" applyFont="1" applyFill="1" applyBorder="1" applyAlignment="1">
      <alignment horizontal="center" vertical="center" wrapText="1"/>
    </xf>
    <xf numFmtId="0" fontId="8" fillId="14" borderId="132" xfId="0" applyFont="1" applyFill="1" applyBorder="1" applyAlignment="1">
      <alignment horizontal="center" vertical="center" wrapText="1"/>
    </xf>
    <xf numFmtId="0" fontId="8" fillId="14" borderId="133" xfId="0" applyFont="1" applyFill="1" applyBorder="1" applyAlignment="1">
      <alignment horizontal="center" vertical="center" wrapText="1"/>
    </xf>
    <xf numFmtId="0" fontId="8" fillId="14" borderId="134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86" fontId="12" fillId="0" borderId="4" xfId="0" applyNumberFormat="1" applyFont="1" applyBorder="1" applyAlignment="1">
      <alignment horizontal="center" shrinkToFit="1"/>
    </xf>
    <xf numFmtId="186" fontId="12" fillId="0" borderId="79" xfId="0" applyNumberFormat="1" applyFont="1" applyBorder="1" applyAlignment="1">
      <alignment horizontal="center" shrinkToFit="1"/>
    </xf>
    <xf numFmtId="0" fontId="8" fillId="0" borderId="11" xfId="0" applyFont="1" applyBorder="1" applyAlignment="1">
      <alignment horizontal="center" vertical="center" wrapText="1"/>
    </xf>
    <xf numFmtId="186" fontId="12" fillId="0" borderId="4" xfId="0" applyNumberFormat="1" applyFont="1" applyBorder="1" applyAlignment="1">
      <alignment horizontal="center" vertical="center" shrinkToFit="1"/>
    </xf>
    <xf numFmtId="186" fontId="12" fillId="0" borderId="79" xfId="0" applyNumberFormat="1" applyFont="1" applyBorder="1" applyAlignment="1">
      <alignment horizontal="center" vertical="center" shrinkToFit="1"/>
    </xf>
    <xf numFmtId="185" fontId="12" fillId="0" borderId="141" xfId="0" applyNumberFormat="1" applyFont="1" applyBorder="1" applyAlignment="1">
      <alignment horizontal="center" shrinkToFit="1"/>
    </xf>
    <xf numFmtId="185" fontId="12" fillId="0" borderId="142" xfId="0" applyNumberFormat="1" applyFont="1" applyBorder="1" applyAlignment="1">
      <alignment horizontal="center" shrinkToFit="1"/>
    </xf>
    <xf numFmtId="185" fontId="12" fillId="14" borderId="135" xfId="0" applyNumberFormat="1" applyFont="1" applyFill="1" applyBorder="1" applyAlignment="1">
      <alignment horizontal="center" shrinkToFit="1"/>
    </xf>
    <xf numFmtId="185" fontId="12" fillId="14" borderId="136" xfId="0" applyNumberFormat="1" applyFont="1" applyFill="1" applyBorder="1" applyAlignment="1">
      <alignment horizontal="center" shrinkToFit="1"/>
    </xf>
    <xf numFmtId="0" fontId="8" fillId="0" borderId="7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24" fillId="13" borderId="0" xfId="0" applyFont="1" applyFill="1" applyBorder="1" applyAlignment="1">
      <alignment horizontal="center" vertical="center"/>
    </xf>
    <xf numFmtId="186" fontId="24" fillId="13" borderId="0" xfId="0" applyNumberFormat="1" applyFont="1" applyFill="1" applyBorder="1" applyAlignment="1">
      <alignment horizontal="center" vertical="center" shrinkToFit="1"/>
    </xf>
    <xf numFmtId="0" fontId="25" fillId="14" borderId="131" xfId="0" applyFont="1" applyFill="1" applyBorder="1" applyAlignment="1">
      <alignment horizontal="center" vertical="center" wrapText="1"/>
    </xf>
    <xf numFmtId="0" fontId="25" fillId="14" borderId="145" xfId="0" applyFont="1" applyFill="1" applyBorder="1" applyAlignment="1">
      <alignment horizontal="center" vertical="center" wrapText="1"/>
    </xf>
    <xf numFmtId="0" fontId="25" fillId="14" borderId="132" xfId="0" applyFont="1" applyFill="1" applyBorder="1" applyAlignment="1">
      <alignment horizontal="center" vertical="center" wrapText="1"/>
    </xf>
    <xf numFmtId="0" fontId="25" fillId="14" borderId="133" xfId="0" applyFont="1" applyFill="1" applyBorder="1" applyAlignment="1">
      <alignment horizontal="center" vertical="center" wrapText="1"/>
    </xf>
    <xf numFmtId="0" fontId="25" fillId="14" borderId="0" xfId="0" applyFont="1" applyFill="1" applyBorder="1" applyAlignment="1">
      <alignment horizontal="center" vertical="center" wrapText="1"/>
    </xf>
    <xf numFmtId="0" fontId="25" fillId="14" borderId="134" xfId="0" applyFont="1" applyFill="1" applyBorder="1" applyAlignment="1">
      <alignment horizontal="center" vertical="center" wrapText="1"/>
    </xf>
    <xf numFmtId="187" fontId="12" fillId="14" borderId="135" xfId="0" applyNumberFormat="1" applyFont="1" applyFill="1" applyBorder="1" applyAlignment="1">
      <alignment horizontal="center" vertical="center" shrinkToFit="1"/>
    </xf>
    <xf numFmtId="187" fontId="12" fillId="14" borderId="146" xfId="0" applyNumberFormat="1" applyFont="1" applyFill="1" applyBorder="1" applyAlignment="1">
      <alignment horizontal="center" vertical="center" shrinkToFit="1"/>
    </xf>
    <xf numFmtId="187" fontId="12" fillId="14" borderId="136" xfId="0" applyNumberFormat="1" applyFont="1" applyFill="1" applyBorder="1" applyAlignment="1">
      <alignment horizontal="center" vertical="center" shrinkToFit="1"/>
    </xf>
    <xf numFmtId="186" fontId="12" fillId="0" borderId="141" xfId="0" applyNumberFormat="1" applyFont="1" applyBorder="1" applyAlignment="1">
      <alignment horizontal="center" shrinkToFit="1"/>
    </xf>
    <xf numFmtId="186" fontId="12" fillId="0" borderId="142" xfId="0" applyNumberFormat="1" applyFont="1" applyBorder="1" applyAlignment="1">
      <alignment horizontal="center" shrinkToFit="1"/>
    </xf>
    <xf numFmtId="0" fontId="0" fillId="0" borderId="137" xfId="0" applyFont="1" applyBorder="1" applyAlignment="1">
      <alignment horizontal="center" vertical="center"/>
    </xf>
    <xf numFmtId="0" fontId="0" fillId="0" borderId="138" xfId="0" applyFont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0" fillId="0" borderId="14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 applyProtection="1">
      <alignment horizontal="center" vertical="center"/>
      <protection locked="0"/>
    </xf>
    <xf numFmtId="0" fontId="0" fillId="0" borderId="69" xfId="0" applyFont="1" applyFill="1" applyBorder="1" applyAlignment="1" applyProtection="1">
      <alignment horizontal="center" vertical="center"/>
      <protection locked="0"/>
    </xf>
    <xf numFmtId="0" fontId="0" fillId="0" borderId="76" xfId="0" applyFont="1" applyFill="1" applyBorder="1" applyAlignment="1" applyProtection="1">
      <alignment horizontal="center" vertical="center"/>
      <protection locked="0"/>
    </xf>
    <xf numFmtId="0" fontId="4" fillId="4" borderId="4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8" borderId="89" xfId="0" applyFont="1" applyFill="1" applyBorder="1" applyAlignment="1">
      <alignment horizontal="center" vertical="center" wrapText="1"/>
    </xf>
    <xf numFmtId="0" fontId="4" fillId="8" borderId="54" xfId="0" applyFont="1" applyFill="1" applyBorder="1" applyAlignment="1">
      <alignment horizontal="center" vertical="center" wrapText="1"/>
    </xf>
    <xf numFmtId="0" fontId="4" fillId="8" borderId="90" xfId="0" applyFont="1" applyFill="1" applyBorder="1" applyAlignment="1">
      <alignment horizontal="center" vertical="center" wrapText="1"/>
    </xf>
    <xf numFmtId="0" fontId="4" fillId="8" borderId="70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7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8" borderId="4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0" borderId="45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8" borderId="78" xfId="0" applyFont="1" applyFill="1" applyBorder="1" applyAlignment="1">
      <alignment horizontal="center" vertical="center" wrapText="1"/>
    </xf>
    <xf numFmtId="0" fontId="4" fillId="8" borderId="56" xfId="0" applyFont="1" applyFill="1" applyBorder="1" applyAlignment="1">
      <alignment horizontal="center" vertical="center" wrapText="1"/>
    </xf>
    <xf numFmtId="0" fontId="4" fillId="8" borderId="80" xfId="0" applyFont="1" applyFill="1" applyBorder="1" applyAlignment="1">
      <alignment horizontal="center" vertical="center" wrapText="1"/>
    </xf>
    <xf numFmtId="0" fontId="4" fillId="8" borderId="81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4" fillId="8" borderId="73" xfId="0" applyFont="1" applyFill="1" applyBorder="1" applyAlignment="1">
      <alignment horizontal="center" vertical="center" wrapText="1"/>
    </xf>
    <xf numFmtId="0" fontId="4" fillId="8" borderId="84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5" borderId="71" xfId="0" applyFont="1" applyFill="1" applyBorder="1" applyAlignment="1" applyProtection="1">
      <alignment horizontal="center" vertical="center" wrapText="1"/>
      <protection locked="0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0" fillId="0" borderId="43" xfId="0" applyNumberFormat="1" applyFont="1" applyBorder="1" applyAlignment="1" applyProtection="1">
      <alignment horizontal="center" vertical="center"/>
    </xf>
    <xf numFmtId="0" fontId="2" fillId="0" borderId="48" xfId="0" applyNumberFormat="1" applyFont="1" applyBorder="1" applyAlignment="1" applyProtection="1">
      <alignment horizontal="center" vertical="center"/>
    </xf>
    <xf numFmtId="0" fontId="2" fillId="0" borderId="49" xfId="0" applyNumberFormat="1" applyFont="1" applyBorder="1" applyAlignment="1" applyProtection="1">
      <alignment horizontal="center" vertical="center"/>
    </xf>
    <xf numFmtId="0" fontId="2" fillId="0" borderId="50" xfId="0" applyNumberFormat="1" applyFont="1" applyBorder="1" applyAlignment="1" applyProtection="1">
      <alignment horizontal="center" vertical="center"/>
    </xf>
    <xf numFmtId="0" fontId="0" fillId="0" borderId="4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3" xfId="0" applyNumberFormat="1" applyFont="1" applyBorder="1" applyAlignment="1" applyProtection="1">
      <alignment horizontal="left" vertical="center"/>
    </xf>
    <xf numFmtId="0" fontId="2" fillId="0" borderId="48" xfId="0" applyNumberFormat="1" applyFont="1" applyBorder="1" applyAlignment="1" applyProtection="1">
      <alignment horizontal="left" vertical="center"/>
    </xf>
    <xf numFmtId="0" fontId="2" fillId="0" borderId="49" xfId="0" applyNumberFormat="1" applyFont="1" applyBorder="1" applyAlignment="1" applyProtection="1">
      <alignment horizontal="left" vertical="center"/>
    </xf>
    <xf numFmtId="0" fontId="2" fillId="0" borderId="50" xfId="0" applyNumberFormat="1" applyFont="1" applyBorder="1" applyAlignment="1" applyProtection="1">
      <alignment horizontal="left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76" xfId="0" applyBorder="1" applyAlignment="1">
      <alignment horizontal="left" vertical="center"/>
    </xf>
    <xf numFmtId="0" fontId="0" fillId="0" borderId="177" xfId="0" applyBorder="1" applyAlignment="1">
      <alignment horizontal="left" vertical="center"/>
    </xf>
    <xf numFmtId="0" fontId="0" fillId="0" borderId="42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78" xfId="0" applyBorder="1" applyAlignment="1">
      <alignment horizontal="center" vertical="center"/>
    </xf>
    <xf numFmtId="0" fontId="0" fillId="0" borderId="179" xfId="0" applyBorder="1" applyAlignment="1">
      <alignment horizontal="center" vertical="center"/>
    </xf>
  </cellXfs>
  <cellStyles count="8">
    <cellStyle name="パーセント" xfId="5" builtinId="5"/>
    <cellStyle name="ハイパーリンク" xfId="6" builtinId="8"/>
    <cellStyle name="ハイパーリンク 2" xfId="7"/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99FF99"/>
      <color rgb="FFFFFF99"/>
      <color rgb="FF0000FF"/>
      <color rgb="FF000040"/>
      <color rgb="FF00FFFF"/>
      <color rgb="FFFF00FF"/>
      <color rgb="FF00FF00"/>
      <color rgb="FF3333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47236957077"/>
          <c:y val="7.0668015865715014E-2"/>
          <c:w val="0.80073141610807663"/>
          <c:h val="0.55837914304006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'計算シート '!$AQ$4</c:f>
              <c:strCache>
                <c:ptCount val="1"/>
                <c:pt idx="0">
                  <c:v>生産誘発額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 '!$AP$5:$AP$44</c15:sqref>
                  </c15:fullRef>
                </c:ext>
              </c:extLst>
              <c:f>'計算シート '!$AP$8:$AP$44</c:f>
              <c:strCache>
                <c:ptCount val="37"/>
                <c:pt idx="0">
                  <c:v>商業</c:v>
                </c:pt>
                <c:pt idx="1">
                  <c:v>飲食料品</c:v>
                </c:pt>
                <c:pt idx="2">
                  <c:v>農林漁業</c:v>
                </c:pt>
                <c:pt idx="3">
                  <c:v>運輸・郵便</c:v>
                </c:pt>
                <c:pt idx="4">
                  <c:v>対事業所サービス</c:v>
                </c:pt>
                <c:pt idx="5">
                  <c:v>不動産</c:v>
                </c:pt>
                <c:pt idx="6">
                  <c:v>情報通信</c:v>
                </c:pt>
                <c:pt idx="7">
                  <c:v>対個人サービス</c:v>
                </c:pt>
                <c:pt idx="8">
                  <c:v>電力・ガス・熱供給</c:v>
                </c:pt>
                <c:pt idx="9">
                  <c:v>金融・保険</c:v>
                </c:pt>
                <c:pt idx="10">
                  <c:v>その他の製造工業製品</c:v>
                </c:pt>
                <c:pt idx="11">
                  <c:v>繊維製品</c:v>
                </c:pt>
                <c:pt idx="12">
                  <c:v>化学製品</c:v>
                </c:pt>
                <c:pt idx="13">
                  <c:v>医療・福祉</c:v>
                </c:pt>
                <c:pt idx="14">
                  <c:v>分類不明</c:v>
                </c:pt>
                <c:pt idx="15">
                  <c:v>教育・研究</c:v>
                </c:pt>
                <c:pt idx="16">
                  <c:v>水道</c:v>
                </c:pt>
                <c:pt idx="17">
                  <c:v>輸送機械</c:v>
                </c:pt>
                <c:pt idx="18">
                  <c:v>建設</c:v>
                </c:pt>
                <c:pt idx="19">
                  <c:v>他に分類されない会員制団体</c:v>
                </c:pt>
                <c:pt idx="20">
                  <c:v>パルプ・紙・木製品</c:v>
                </c:pt>
                <c:pt idx="21">
                  <c:v>石油・石炭製品</c:v>
                </c:pt>
                <c:pt idx="22">
                  <c:v>廃棄物処理</c:v>
                </c:pt>
                <c:pt idx="23">
                  <c:v>情報通信機器</c:v>
                </c:pt>
                <c:pt idx="24">
                  <c:v>プラスチック・ゴム製品</c:v>
                </c:pt>
                <c:pt idx="25">
                  <c:v>窯業・土石製品</c:v>
                </c:pt>
                <c:pt idx="26">
                  <c:v>公務</c:v>
                </c:pt>
                <c:pt idx="27">
                  <c:v>金属製品</c:v>
                </c:pt>
                <c:pt idx="28">
                  <c:v>事務用品</c:v>
                </c:pt>
                <c:pt idx="29">
                  <c:v>電気機械</c:v>
                </c:pt>
                <c:pt idx="30">
                  <c:v>電子部品</c:v>
                </c:pt>
                <c:pt idx="31">
                  <c:v>鉱業</c:v>
                </c:pt>
                <c:pt idx="32">
                  <c:v>業務用機械</c:v>
                </c:pt>
                <c:pt idx="33">
                  <c:v>非鉄金属</c:v>
                </c:pt>
                <c:pt idx="34">
                  <c:v>鉄鋼</c:v>
                </c:pt>
                <c:pt idx="35">
                  <c:v>生産用機械</c:v>
                </c:pt>
                <c:pt idx="36">
                  <c:v>はん用機械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 '!$AQ$5:$AQ$44</c15:sqref>
                  </c15:fullRef>
                </c:ext>
              </c:extLst>
              <c:f>'計算シート '!$AQ$8:$AQ$44</c:f>
              <c:numCache>
                <c:formatCode>General</c:formatCode>
                <c:ptCount val="37"/>
                <c:pt idx="0" formatCode="0_);[Red]\(0\)">
                  <c:v>28.213341758045136</c:v>
                </c:pt>
                <c:pt idx="1" formatCode="0_);[Red]\(0\)">
                  <c:v>8.5151976375534879</c:v>
                </c:pt>
                <c:pt idx="2" formatCode="0_);[Red]\(0\)">
                  <c:v>6.4116096090426886</c:v>
                </c:pt>
                <c:pt idx="3" formatCode="0_);[Red]\(0\)">
                  <c:v>5.9732327156183489</c:v>
                </c:pt>
                <c:pt idx="4" formatCode="0_);[Red]\(0\)">
                  <c:v>3.5758743231091268</c:v>
                </c:pt>
                <c:pt idx="5" formatCode="0_);[Red]\(0\)">
                  <c:v>3.3735748507226804</c:v>
                </c:pt>
                <c:pt idx="6" formatCode="0_);[Red]\(0\)">
                  <c:v>2.1600142972839076</c:v>
                </c:pt>
                <c:pt idx="7" formatCode="0_);[Red]\(0\)">
                  <c:v>2.0659415163330008</c:v>
                </c:pt>
                <c:pt idx="8" formatCode="0_);[Red]\(0\)">
                  <c:v>1.6600722634821177</c:v>
                </c:pt>
                <c:pt idx="9" formatCode="0_);[Red]\(0\)">
                  <c:v>1.2102352286663032</c:v>
                </c:pt>
                <c:pt idx="10" formatCode="0_);[Red]\(0\)">
                  <c:v>1.0769995017304952</c:v>
                </c:pt>
                <c:pt idx="11" formatCode="0_);[Red]\(0\)">
                  <c:v>0.74937393331755564</c:v>
                </c:pt>
                <c:pt idx="12" formatCode="0_);[Red]\(0\)">
                  <c:v>0.73265736299139583</c:v>
                </c:pt>
                <c:pt idx="13" formatCode="0_);[Red]\(0\)">
                  <c:v>0.69305051658881411</c:v>
                </c:pt>
                <c:pt idx="14" formatCode="0_);[Red]\(0\)">
                  <c:v>0.29324471485874859</c:v>
                </c:pt>
                <c:pt idx="15" formatCode="0_);[Red]\(0\)">
                  <c:v>0.28272088864431311</c:v>
                </c:pt>
                <c:pt idx="16" formatCode="0_);[Red]\(0\)">
                  <c:v>0.27789232908446854</c:v>
                </c:pt>
                <c:pt idx="17" formatCode="0_);[Red]\(0\)">
                  <c:v>0.24084796774204073</c:v>
                </c:pt>
                <c:pt idx="18" formatCode="0_);[Red]\(0\)">
                  <c:v>0.20381429482370422</c:v>
                </c:pt>
                <c:pt idx="19" formatCode="0_);[Red]\(0\)">
                  <c:v>0.20378696327659601</c:v>
                </c:pt>
                <c:pt idx="20" formatCode="0_);[Red]\(0\)">
                  <c:v>0.20023394745755874</c:v>
                </c:pt>
                <c:pt idx="21" formatCode="0_);[Red]\(0\)">
                  <c:v>0.18606473378605992</c:v>
                </c:pt>
                <c:pt idx="22" formatCode="0_);[Red]\(0\)">
                  <c:v>0.15729458116227041</c:v>
                </c:pt>
                <c:pt idx="23" formatCode="0_);[Red]\(0\)">
                  <c:v>0.14447499696002536</c:v>
                </c:pt>
                <c:pt idx="24" formatCode="0_);[Red]\(0\)">
                  <c:v>0.14323515013095178</c:v>
                </c:pt>
                <c:pt idx="25" formatCode="0_);[Red]\(0\)">
                  <c:v>0.12474985654512347</c:v>
                </c:pt>
                <c:pt idx="26" formatCode="0_);[Red]\(0\)">
                  <c:v>0.11582029652934014</c:v>
                </c:pt>
                <c:pt idx="27" formatCode="0_);[Red]\(0\)">
                  <c:v>0.11508877836726424</c:v>
                </c:pt>
                <c:pt idx="28" formatCode="0_);[Red]\(0\)">
                  <c:v>0.10656307935822451</c:v>
                </c:pt>
                <c:pt idx="29" formatCode="0_);[Red]\(0\)">
                  <c:v>7.9851225967494083E-2</c:v>
                </c:pt>
                <c:pt idx="30" formatCode="0_);[Red]\(0\)">
                  <c:v>4.7342441276331665E-2</c:v>
                </c:pt>
                <c:pt idx="31" formatCode="0_);[Red]\(0\)">
                  <c:v>3.5485109968511216E-2</c:v>
                </c:pt>
                <c:pt idx="32" formatCode="0_);[Red]\(0\)">
                  <c:v>1.2793460647122654E-2</c:v>
                </c:pt>
                <c:pt idx="33" formatCode="0_);[Red]\(0\)">
                  <c:v>6.9876628070310084E-3</c:v>
                </c:pt>
                <c:pt idx="34" formatCode="0_);[Red]\(0\)">
                  <c:v>5.9583134536377166E-3</c:v>
                </c:pt>
                <c:pt idx="35" formatCode="0_);[Red]\(0\)">
                  <c:v>5.175657772263819E-3</c:v>
                </c:pt>
                <c:pt idx="36" formatCode="0_);[Red]\(0\)">
                  <c:v>7.2608464571554494E-4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176928"/>
        <c:axId val="575168400"/>
      </c:barChart>
      <c:lineChart>
        <c:grouping val="standard"/>
        <c:varyColors val="0"/>
        <c:ser>
          <c:idx val="1"/>
          <c:order val="1"/>
          <c:tx>
            <c:strRef>
              <c:f>'計算シート '!$AT$4</c:f>
              <c:strCache>
                <c:ptCount val="1"/>
                <c:pt idx="0">
                  <c:v>生産誘発額の累積比率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'計算シート '!$AP$5:$AP$44</c15:sqref>
                  </c15:fullRef>
                </c:ext>
              </c:extLst>
              <c:f>'計算シート '!$AP$8:$AP$44</c:f>
              <c:strCache>
                <c:ptCount val="37"/>
                <c:pt idx="0">
                  <c:v>商業</c:v>
                </c:pt>
                <c:pt idx="1">
                  <c:v>飲食料品</c:v>
                </c:pt>
                <c:pt idx="2">
                  <c:v>農林漁業</c:v>
                </c:pt>
                <c:pt idx="3">
                  <c:v>運輸・郵便</c:v>
                </c:pt>
                <c:pt idx="4">
                  <c:v>対事業所サービス</c:v>
                </c:pt>
                <c:pt idx="5">
                  <c:v>不動産</c:v>
                </c:pt>
                <c:pt idx="6">
                  <c:v>情報通信</c:v>
                </c:pt>
                <c:pt idx="7">
                  <c:v>対個人サービス</c:v>
                </c:pt>
                <c:pt idx="8">
                  <c:v>電力・ガス・熱供給</c:v>
                </c:pt>
                <c:pt idx="9">
                  <c:v>金融・保険</c:v>
                </c:pt>
                <c:pt idx="10">
                  <c:v>その他の製造工業製品</c:v>
                </c:pt>
                <c:pt idx="11">
                  <c:v>繊維製品</c:v>
                </c:pt>
                <c:pt idx="12">
                  <c:v>化学製品</c:v>
                </c:pt>
                <c:pt idx="13">
                  <c:v>医療・福祉</c:v>
                </c:pt>
                <c:pt idx="14">
                  <c:v>分類不明</c:v>
                </c:pt>
                <c:pt idx="15">
                  <c:v>教育・研究</c:v>
                </c:pt>
                <c:pt idx="16">
                  <c:v>水道</c:v>
                </c:pt>
                <c:pt idx="17">
                  <c:v>輸送機械</c:v>
                </c:pt>
                <c:pt idx="18">
                  <c:v>建設</c:v>
                </c:pt>
                <c:pt idx="19">
                  <c:v>他に分類されない会員制団体</c:v>
                </c:pt>
                <c:pt idx="20">
                  <c:v>パルプ・紙・木製品</c:v>
                </c:pt>
                <c:pt idx="21">
                  <c:v>石油・石炭製品</c:v>
                </c:pt>
                <c:pt idx="22">
                  <c:v>廃棄物処理</c:v>
                </c:pt>
                <c:pt idx="23">
                  <c:v>情報通信機器</c:v>
                </c:pt>
                <c:pt idx="24">
                  <c:v>プラスチック・ゴム製品</c:v>
                </c:pt>
                <c:pt idx="25">
                  <c:v>窯業・土石製品</c:v>
                </c:pt>
                <c:pt idx="26">
                  <c:v>公務</c:v>
                </c:pt>
                <c:pt idx="27">
                  <c:v>金属製品</c:v>
                </c:pt>
                <c:pt idx="28">
                  <c:v>事務用品</c:v>
                </c:pt>
                <c:pt idx="29">
                  <c:v>電気機械</c:v>
                </c:pt>
                <c:pt idx="30">
                  <c:v>電子部品</c:v>
                </c:pt>
                <c:pt idx="31">
                  <c:v>鉱業</c:v>
                </c:pt>
                <c:pt idx="32">
                  <c:v>業務用機械</c:v>
                </c:pt>
                <c:pt idx="33">
                  <c:v>非鉄金属</c:v>
                </c:pt>
                <c:pt idx="34">
                  <c:v>鉄鋼</c:v>
                </c:pt>
                <c:pt idx="35">
                  <c:v>生産用機械</c:v>
                </c:pt>
                <c:pt idx="36">
                  <c:v>はん用機械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'計算シート '!$AT$5:$AT$44</c15:sqref>
                  </c15:fullRef>
                </c:ext>
              </c:extLst>
              <c:f>'計算シート '!$AT$8:$AT$44</c:f>
              <c:numCache>
                <c:formatCode>General</c:formatCode>
                <c:ptCount val="37"/>
                <c:pt idx="0" formatCode="0.0%">
                  <c:v>0.40652452266937317</c:v>
                </c:pt>
                <c:pt idx="1" formatCode="0.0%">
                  <c:v>0.52921954705636221</c:v>
                </c:pt>
                <c:pt idx="2" formatCode="0.0%">
                  <c:v>0.62160408477654217</c:v>
                </c:pt>
                <c:pt idx="3" formatCode="0.0%">
                  <c:v>0.70767207343716954</c:v>
                </c:pt>
                <c:pt idx="4" formatCode="0.0%">
                  <c:v>0.75919665406977332</c:v>
                </c:pt>
                <c:pt idx="5" formatCode="0.0%">
                  <c:v>0.80780631249452794</c:v>
                </c:pt>
                <c:pt idx="6" formatCode="0.0%">
                  <c:v>0.83892984223066669</c:v>
                </c:pt>
                <c:pt idx="7" formatCode="0.0%">
                  <c:v>0.86869788233001521</c:v>
                </c:pt>
                <c:pt idx="8" formatCode="0.0%">
                  <c:v>0.8926177742129503</c:v>
                </c:pt>
                <c:pt idx="9" formatCode="0.0%">
                  <c:v>0.91005598847592173</c:v>
                </c:pt>
                <c:pt idx="10" formatCode="0.0%">
                  <c:v>0.92557441632154536</c:v>
                </c:pt>
                <c:pt idx="11" formatCode="0.0%">
                  <c:v>0.9363721049879693</c:v>
                </c:pt>
                <c:pt idx="12" formatCode="0.0%">
                  <c:v>0.94692892549241536</c:v>
                </c:pt>
                <c:pt idx="13" formatCode="0.0%">
                  <c:v>0.95691505307908065</c:v>
                </c:pt>
                <c:pt idx="14" formatCode="0.0%">
                  <c:v>0.96114040039013693</c:v>
                </c:pt>
                <c:pt idx="15" formatCode="0.0%">
                  <c:v>0.96521411045576644</c:v>
                </c:pt>
                <c:pt idx="16" formatCode="0.0%">
                  <c:v>0.96921824606661899</c:v>
                </c:pt>
                <c:pt idx="17" formatCode="0.0%">
                  <c:v>0.97268861146898411</c:v>
                </c:pt>
                <c:pt idx="18" formatCode="0.0%">
                  <c:v>0.97562536067178895</c:v>
                </c:pt>
                <c:pt idx="19" formatCode="0.0%">
                  <c:v>0.97856171605580289</c:v>
                </c:pt>
                <c:pt idx="20" formatCode="0.0%">
                  <c:v>0.98144687622613891</c:v>
                </c:pt>
                <c:pt idx="21" formatCode="0.0%">
                  <c:v>0.98412787295940996</c:v>
                </c:pt>
                <c:pt idx="22" formatCode="0.0%">
                  <c:v>0.98639432211222045</c:v>
                </c:pt>
                <c:pt idx="23" formatCode="0.0%">
                  <c:v>0.98847605456633802</c:v>
                </c:pt>
                <c:pt idx="24" formatCode="0.0%">
                  <c:v>0.99053992213423636</c:v>
                </c:pt>
                <c:pt idx="25" formatCode="0.0%">
                  <c:v>0.9923374361019186</c:v>
                </c:pt>
                <c:pt idx="26" formatCode="0.0%">
                  <c:v>0.99400628452001094</c:v>
                </c:pt>
                <c:pt idx="27" formatCode="0.0%">
                  <c:v>0.99566459253228368</c:v>
                </c:pt>
                <c:pt idx="28" formatCode="0.0%">
                  <c:v>0.99720005420647284</c:v>
                </c:pt>
                <c:pt idx="29" formatCode="0.0%">
                  <c:v>0.99835062622305226</c:v>
                </c:pt>
                <c:pt idx="30" formatCode="0.0%">
                  <c:v>0.99903278091096237</c:v>
                </c:pt>
                <c:pt idx="31" formatCode="0.0%">
                  <c:v>0.99954408395033745</c:v>
                </c:pt>
                <c:pt idx="32" formatCode="0.0%">
                  <c:v>0.99972842423613062</c:v>
                </c:pt>
                <c:pt idx="33" formatCode="0.0%">
                  <c:v>0.99982910909337186</c:v>
                </c:pt>
                <c:pt idx="34" formatCode="0.0%">
                  <c:v>0.99991496211118958</c:v>
                </c:pt>
                <c:pt idx="35" formatCode="0.0%">
                  <c:v>0.99998953788542488</c:v>
                </c:pt>
                <c:pt idx="36" formatCode="0.0%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D-424D-BC78-F95F66D88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175288"/>
        <c:axId val="575173320"/>
      </c:lineChart>
      <c:catAx>
        <c:axId val="575176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68400"/>
        <c:crosses val="autoZero"/>
        <c:auto val="1"/>
        <c:lblAlgn val="ctr"/>
        <c:lblOffset val="100"/>
        <c:noMultiLvlLbl val="0"/>
      </c:catAx>
      <c:valAx>
        <c:axId val="575168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/>
                  <a:t>生産誘発額</a:t>
                </a:r>
                <a:endParaRPr lang="en-US" altLang="ja-JP" sz="1100"/>
              </a:p>
            </c:rich>
          </c:tx>
          <c:layout>
            <c:manualLayout>
              <c:xMode val="edge"/>
              <c:yMode val="edge"/>
              <c:x val="1.2686226549791098E-2"/>
              <c:y val="0.28371151816860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5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6928"/>
        <c:crosses val="autoZero"/>
        <c:crossBetween val="between"/>
      </c:valAx>
      <c:valAx>
        <c:axId val="575173320"/>
        <c:scaling>
          <c:orientation val="minMax"/>
          <c:max val="1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5175288"/>
        <c:crosses val="max"/>
        <c:crossBetween val="between"/>
      </c:valAx>
      <c:catAx>
        <c:axId val="575175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51733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</a:ln>
        <a:effectLst/>
      </c:spPr>
    </c:plotArea>
    <c:legend>
      <c:legendPos val="b"/>
      <c:layout>
        <c:manualLayout>
          <c:xMode val="edge"/>
          <c:yMode val="edge"/>
          <c:x val="0.72578600254122183"/>
          <c:y val="0.14671525248524797"/>
          <c:w val="0.15194584928235985"/>
          <c:h val="0.171950861262062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68580</xdr:rowOff>
        </xdr:from>
        <xdr:to>
          <xdr:col>11</xdr:col>
          <xdr:colOff>7620</xdr:colOff>
          <xdr:row>103</xdr:row>
          <xdr:rowOff>144780</xdr:rowOff>
        </xdr:to>
        <xdr:sp macro="" textlink="">
          <xdr:nvSpPr>
            <xdr:cNvPr id="9241" name="Object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45720</xdr:rowOff>
        </xdr:from>
        <xdr:to>
          <xdr:col>10</xdr:col>
          <xdr:colOff>601980</xdr:colOff>
          <xdr:row>155</xdr:row>
          <xdr:rowOff>152400</xdr:rowOff>
        </xdr:to>
        <xdr:sp macro="" textlink="">
          <xdr:nvSpPr>
            <xdr:cNvPr id="9244" name="Object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106680</xdr:rowOff>
        </xdr:from>
        <xdr:to>
          <xdr:col>11</xdr:col>
          <xdr:colOff>22860</xdr:colOff>
          <xdr:row>55</xdr:row>
          <xdr:rowOff>30480</xdr:rowOff>
        </xdr:to>
        <xdr:sp macro="" textlink="">
          <xdr:nvSpPr>
            <xdr:cNvPr id="9246" name="Object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781051</xdr:colOff>
      <xdr:row>5</xdr:row>
      <xdr:rowOff>85726</xdr:rowOff>
    </xdr:from>
    <xdr:to>
      <xdr:col>7</xdr:col>
      <xdr:colOff>180976</xdr:colOff>
      <xdr:row>8</xdr:row>
      <xdr:rowOff>19051</xdr:rowOff>
    </xdr:to>
    <xdr:sp macro="" textlink="">
      <xdr:nvSpPr>
        <xdr:cNvPr id="3" name="AutoShape 3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9572626" y="1466851"/>
          <a:ext cx="923925" cy="933450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4</xdr:row>
      <xdr:rowOff>0</xdr:rowOff>
    </xdr:from>
    <xdr:to>
      <xdr:col>8</xdr:col>
      <xdr:colOff>361950</xdr:colOff>
      <xdr:row>4</xdr:row>
      <xdr:rowOff>0</xdr:rowOff>
    </xdr:to>
    <xdr:sp macro="" textlink="">
      <xdr:nvSpPr>
        <xdr:cNvPr id="5" name="Line 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7810500" y="16668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371475</xdr:colOff>
      <xdr:row>3</xdr:row>
      <xdr:rowOff>66674</xdr:rowOff>
    </xdr:from>
    <xdr:ext cx="1447800" cy="4667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29600" y="885824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34</xdr:row>
      <xdr:rowOff>13607</xdr:rowOff>
    </xdr:from>
    <xdr:to>
      <xdr:col>10</xdr:col>
      <xdr:colOff>68037</xdr:colOff>
      <xdr:row>61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224652</xdr:colOff>
      <xdr:row>34</xdr:row>
      <xdr:rowOff>4508</xdr:rowOff>
    </xdr:from>
    <xdr:to>
      <xdr:col>3</xdr:col>
      <xdr:colOff>1079412</xdr:colOff>
      <xdr:row>35</xdr:row>
      <xdr:rowOff>114452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997858" y="7792596"/>
          <a:ext cx="854760" cy="278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（百万円）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17</xdr:row>
      <xdr:rowOff>2</xdr:rowOff>
    </xdr:from>
    <xdr:to>
      <xdr:col>26</xdr:col>
      <xdr:colOff>-1</xdr:colOff>
      <xdr:row>17</xdr:row>
      <xdr:rowOff>3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677400" y="3143252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25</xdr:row>
      <xdr:rowOff>0</xdr:rowOff>
    </xdr:from>
    <xdr:to>
      <xdr:col>18</xdr:col>
      <xdr:colOff>9525</xdr:colOff>
      <xdr:row>27</xdr:row>
      <xdr:rowOff>0</xdr:rowOff>
    </xdr:to>
    <xdr:cxnSp macro="">
      <xdr:nvCxnSpPr>
        <xdr:cNvPr id="35" name="直線矢印コネクタ 34"/>
        <xdr:cNvCxnSpPr/>
      </xdr:nvCxnSpPr>
      <xdr:spPr bwMode="auto">
        <a:xfrm>
          <a:off x="6324600" y="4629150"/>
          <a:ext cx="0" cy="6762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6163</xdr:colOff>
      <xdr:row>13</xdr:row>
      <xdr:rowOff>11206</xdr:rowOff>
    </xdr:from>
    <xdr:to>
      <xdr:col>23</xdr:col>
      <xdr:colOff>6163</xdr:colOff>
      <xdr:row>16</xdr:row>
      <xdr:rowOff>161926</xdr:rowOff>
    </xdr:to>
    <xdr:cxnSp macro="">
      <xdr:nvCxnSpPr>
        <xdr:cNvPr id="44" name="直線コネクタ 43"/>
        <xdr:cNvCxnSpPr/>
      </xdr:nvCxnSpPr>
      <xdr:spPr bwMode="auto">
        <a:xfrm flipV="1">
          <a:off x="12052487" y="1703294"/>
          <a:ext cx="0" cy="65498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12224</xdr:colOff>
      <xdr:row>13</xdr:row>
      <xdr:rowOff>6494</xdr:rowOff>
    </xdr:from>
    <xdr:to>
      <xdr:col>30</xdr:col>
      <xdr:colOff>11206</xdr:colOff>
      <xdr:row>13</xdr:row>
      <xdr:rowOff>6494</xdr:rowOff>
    </xdr:to>
    <xdr:cxnSp macro="">
      <xdr:nvCxnSpPr>
        <xdr:cNvPr id="47" name="直線コネクタ 46"/>
        <xdr:cNvCxnSpPr/>
      </xdr:nvCxnSpPr>
      <xdr:spPr bwMode="auto">
        <a:xfrm>
          <a:off x="12058548" y="1698582"/>
          <a:ext cx="413395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0</xdr:colOff>
      <xdr:row>35</xdr:row>
      <xdr:rowOff>2</xdr:rowOff>
    </xdr:from>
    <xdr:to>
      <xdr:col>26</xdr:col>
      <xdr:colOff>0</xdr:colOff>
      <xdr:row>35</xdr:row>
      <xdr:rowOff>3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293679" y="6368145"/>
          <a:ext cx="787853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4082</xdr:colOff>
      <xdr:row>17</xdr:row>
      <xdr:rowOff>0</xdr:rowOff>
    </xdr:from>
    <xdr:to>
      <xdr:col>32</xdr:col>
      <xdr:colOff>4082</xdr:colOff>
      <xdr:row>42</xdr:row>
      <xdr:rowOff>13607</xdr:rowOff>
    </xdr:to>
    <xdr:cxnSp macro="">
      <xdr:nvCxnSpPr>
        <xdr:cNvPr id="62" name="直線コネクタ 61"/>
        <xdr:cNvCxnSpPr/>
      </xdr:nvCxnSpPr>
      <xdr:spPr bwMode="auto">
        <a:xfrm>
          <a:off x="12846023" y="3171265"/>
          <a:ext cx="0" cy="45519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0</xdr:colOff>
      <xdr:row>42</xdr:row>
      <xdr:rowOff>13607</xdr:rowOff>
    </xdr:from>
    <xdr:to>
      <xdr:col>32</xdr:col>
      <xdr:colOff>0</xdr:colOff>
      <xdr:row>42</xdr:row>
      <xdr:rowOff>13607</xdr:rowOff>
    </xdr:to>
    <xdr:cxnSp macro="">
      <xdr:nvCxnSpPr>
        <xdr:cNvPr id="66" name="直線矢印コネクタ 65"/>
        <xdr:cNvCxnSpPr/>
      </xdr:nvCxnSpPr>
      <xdr:spPr bwMode="auto">
        <a:xfrm flipH="1">
          <a:off x="11797393" y="7810500"/>
          <a:ext cx="8286750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31</xdr:col>
      <xdr:colOff>11206</xdr:colOff>
      <xdr:row>17</xdr:row>
      <xdr:rowOff>1681</xdr:rowOff>
    </xdr:from>
    <xdr:to>
      <xdr:col>32</xdr:col>
      <xdr:colOff>0</xdr:colOff>
      <xdr:row>17</xdr:row>
      <xdr:rowOff>1681</xdr:rowOff>
    </xdr:to>
    <xdr:cxnSp macro="">
      <xdr:nvCxnSpPr>
        <xdr:cNvPr id="70" name="直線コネクタ 69"/>
        <xdr:cNvCxnSpPr/>
      </xdr:nvCxnSpPr>
      <xdr:spPr bwMode="auto">
        <a:xfrm>
          <a:off x="12193681" y="3211606"/>
          <a:ext cx="72221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0</xdr:colOff>
      <xdr:row>45</xdr:row>
      <xdr:rowOff>0</xdr:rowOff>
    </xdr:to>
    <xdr:cxnSp macro="">
      <xdr:nvCxnSpPr>
        <xdr:cNvPr id="71" name="直線矢印コネクタ 70"/>
        <xdr:cNvCxnSpPr/>
      </xdr:nvCxnSpPr>
      <xdr:spPr bwMode="auto">
        <a:xfrm>
          <a:off x="6338455" y="8122227"/>
          <a:ext cx="0" cy="68147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5953</xdr:colOff>
      <xdr:row>16</xdr:row>
      <xdr:rowOff>172640</xdr:rowOff>
    </xdr:from>
    <xdr:to>
      <xdr:col>12</xdr:col>
      <xdr:colOff>672353</xdr:colOff>
      <xdr:row>16</xdr:row>
      <xdr:rowOff>172640</xdr:rowOff>
    </xdr:to>
    <xdr:cxnSp macro="">
      <xdr:nvCxnSpPr>
        <xdr:cNvPr id="75" name="直線矢印コネクタ 74"/>
        <xdr:cNvCxnSpPr/>
      </xdr:nvCxnSpPr>
      <xdr:spPr bwMode="auto">
        <a:xfrm flipH="1">
          <a:off x="5482828" y="3399234"/>
          <a:ext cx="3404838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672353</xdr:colOff>
      <xdr:row>13</xdr:row>
      <xdr:rowOff>0</xdr:rowOff>
    </xdr:from>
    <xdr:to>
      <xdr:col>9</xdr:col>
      <xdr:colOff>672353</xdr:colOff>
      <xdr:row>17</xdr:row>
      <xdr:rowOff>0</xdr:rowOff>
    </xdr:to>
    <xdr:cxnSp macro="">
      <xdr:nvCxnSpPr>
        <xdr:cNvPr id="78" name="直線コネクタ 77"/>
        <xdr:cNvCxnSpPr/>
      </xdr:nvCxnSpPr>
      <xdr:spPr bwMode="auto">
        <a:xfrm>
          <a:off x="5703794" y="1692088"/>
          <a:ext cx="0" cy="67235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11206</xdr:colOff>
      <xdr:row>13</xdr:row>
      <xdr:rowOff>0</xdr:rowOff>
    </xdr:from>
    <xdr:to>
      <xdr:col>4</xdr:col>
      <xdr:colOff>13610</xdr:colOff>
      <xdr:row>14</xdr:row>
      <xdr:rowOff>163286</xdr:rowOff>
    </xdr:to>
    <xdr:cxnSp macro="">
      <xdr:nvCxnSpPr>
        <xdr:cNvPr id="84" name="直線矢印コネクタ 83"/>
        <xdr:cNvCxnSpPr/>
      </xdr:nvCxnSpPr>
      <xdr:spPr bwMode="auto">
        <a:xfrm>
          <a:off x="2442882" y="1680882"/>
          <a:ext cx="2404" cy="3425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35</xdr:row>
      <xdr:rowOff>0</xdr:rowOff>
    </xdr:from>
    <xdr:to>
      <xdr:col>12</xdr:col>
      <xdr:colOff>672354</xdr:colOff>
      <xdr:row>35</xdr:row>
      <xdr:rowOff>0</xdr:rowOff>
    </xdr:to>
    <xdr:cxnSp macro="">
      <xdr:nvCxnSpPr>
        <xdr:cNvPr id="96" name="直線矢印コネクタ 95"/>
        <xdr:cNvCxnSpPr/>
      </xdr:nvCxnSpPr>
      <xdr:spPr bwMode="auto">
        <a:xfrm flipH="1">
          <a:off x="5495925" y="7153275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8</xdr:col>
      <xdr:colOff>9525</xdr:colOff>
      <xdr:row>53</xdr:row>
      <xdr:rowOff>0</xdr:rowOff>
    </xdr:from>
    <xdr:to>
      <xdr:col>12</xdr:col>
      <xdr:colOff>672354</xdr:colOff>
      <xdr:row>53</xdr:row>
      <xdr:rowOff>0</xdr:rowOff>
    </xdr:to>
    <xdr:cxnSp macro="">
      <xdr:nvCxnSpPr>
        <xdr:cNvPr id="100" name="直線矢印コネクタ 99"/>
        <xdr:cNvCxnSpPr/>
      </xdr:nvCxnSpPr>
      <xdr:spPr bwMode="auto">
        <a:xfrm flipH="1">
          <a:off x="5495925" y="11487150"/>
          <a:ext cx="340602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30</xdr:col>
      <xdr:colOff>0</xdr:colOff>
      <xdr:row>36</xdr:row>
      <xdr:rowOff>23812</xdr:rowOff>
    </xdr:from>
    <xdr:to>
      <xdr:col>30</xdr:col>
      <xdr:colOff>0</xdr:colOff>
      <xdr:row>42</xdr:row>
      <xdr:rowOff>13608</xdr:rowOff>
    </xdr:to>
    <xdr:cxnSp macro="">
      <xdr:nvCxnSpPr>
        <xdr:cNvPr id="105" name="直線コネクタ 104"/>
        <xdr:cNvCxnSpPr/>
      </xdr:nvCxnSpPr>
      <xdr:spPr bwMode="auto">
        <a:xfrm>
          <a:off x="16406813" y="7167562"/>
          <a:ext cx="0" cy="158523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9525</xdr:colOff>
      <xdr:row>53</xdr:row>
      <xdr:rowOff>1</xdr:rowOff>
    </xdr:from>
    <xdr:to>
      <xdr:col>26</xdr:col>
      <xdr:colOff>-1</xdr:colOff>
      <xdr:row>53</xdr:row>
      <xdr:rowOff>2</xdr:rowOff>
    </xdr:to>
    <xdr:cxnSp macro="">
      <xdr:nvCxnSpPr>
        <xdr:cNvPr id="111" name="直線矢印コネクタ 11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V="1">
          <a:off x="9677400" y="11168064"/>
          <a:ext cx="6634162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17</xdr:row>
      <xdr:rowOff>1</xdr:rowOff>
    </xdr:from>
    <xdr:to>
      <xdr:col>9</xdr:col>
      <xdr:colOff>352425</xdr:colOff>
      <xdr:row>18</xdr:row>
      <xdr:rowOff>0</xdr:rowOff>
    </xdr:to>
    <xdr:cxnSp macro="">
      <xdr:nvCxnSpPr>
        <xdr:cNvPr id="147" name="直線矢印コネクタ 146"/>
        <xdr:cNvCxnSpPr/>
      </xdr:nvCxnSpPr>
      <xdr:spPr bwMode="auto">
        <a:xfrm flipV="1">
          <a:off x="6539534" y="3412436"/>
          <a:ext cx="0" cy="23191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26</xdr:row>
      <xdr:rowOff>0</xdr:rowOff>
    </xdr:from>
    <xdr:to>
      <xdr:col>19</xdr:col>
      <xdr:colOff>149678</xdr:colOff>
      <xdr:row>26</xdr:row>
      <xdr:rowOff>0</xdr:rowOff>
    </xdr:to>
    <xdr:cxnSp macro="">
      <xdr:nvCxnSpPr>
        <xdr:cNvPr id="149" name="直線矢印コネクタ 148"/>
        <xdr:cNvCxnSpPr/>
      </xdr:nvCxnSpPr>
      <xdr:spPr bwMode="auto">
        <a:xfrm flipH="1">
          <a:off x="11073814" y="4735286"/>
          <a:ext cx="873257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11207</xdr:colOff>
      <xdr:row>44</xdr:row>
      <xdr:rowOff>0</xdr:rowOff>
    </xdr:from>
    <xdr:to>
      <xdr:col>20</xdr:col>
      <xdr:colOff>0</xdr:colOff>
      <xdr:row>44</xdr:row>
      <xdr:rowOff>0</xdr:rowOff>
    </xdr:to>
    <xdr:cxnSp macro="">
      <xdr:nvCxnSpPr>
        <xdr:cNvPr id="170" name="直線矢印コネクタ 169"/>
        <xdr:cNvCxnSpPr/>
      </xdr:nvCxnSpPr>
      <xdr:spPr bwMode="auto">
        <a:xfrm flipH="1">
          <a:off x="11073814" y="8191500"/>
          <a:ext cx="886865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0</xdr:colOff>
      <xdr:row>35</xdr:row>
      <xdr:rowOff>190500</xdr:rowOff>
    </xdr:to>
    <xdr:cxnSp macro="">
      <xdr:nvCxnSpPr>
        <xdr:cNvPr id="181" name="直線矢印コネクタ 180"/>
        <xdr:cNvCxnSpPr/>
      </xdr:nvCxnSpPr>
      <xdr:spPr bwMode="auto">
        <a:xfrm flipV="1">
          <a:off x="15403286" y="7293429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17322</xdr:colOff>
      <xdr:row>30</xdr:row>
      <xdr:rowOff>0</xdr:rowOff>
    </xdr:from>
    <xdr:to>
      <xdr:col>27</xdr:col>
      <xdr:colOff>17322</xdr:colOff>
      <xdr:row>31</xdr:row>
      <xdr:rowOff>11206</xdr:rowOff>
    </xdr:to>
    <xdr:cxnSp macro="">
      <xdr:nvCxnSpPr>
        <xdr:cNvPr id="182" name="直線矢印コネクタ 181"/>
        <xdr:cNvCxnSpPr/>
      </xdr:nvCxnSpPr>
      <xdr:spPr bwMode="auto">
        <a:xfrm>
          <a:off x="15395867" y="5056909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26</xdr:col>
      <xdr:colOff>727362</xdr:colOff>
      <xdr:row>48</xdr:row>
      <xdr:rowOff>0</xdr:rowOff>
    </xdr:from>
    <xdr:to>
      <xdr:col>26</xdr:col>
      <xdr:colOff>727362</xdr:colOff>
      <xdr:row>49</xdr:row>
      <xdr:rowOff>11206</xdr:rowOff>
    </xdr:to>
    <xdr:cxnSp macro="">
      <xdr:nvCxnSpPr>
        <xdr:cNvPr id="185" name="直線矢印コネクタ 184"/>
        <xdr:cNvCxnSpPr/>
      </xdr:nvCxnSpPr>
      <xdr:spPr bwMode="auto">
        <a:xfrm>
          <a:off x="15378544" y="8382000"/>
          <a:ext cx="0" cy="1843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35</xdr:row>
      <xdr:rowOff>1</xdr:rowOff>
    </xdr:from>
    <xdr:to>
      <xdr:col>9</xdr:col>
      <xdr:colOff>352425</xdr:colOff>
      <xdr:row>36</xdr:row>
      <xdr:rowOff>0</xdr:rowOff>
    </xdr:to>
    <xdr:cxnSp macro="">
      <xdr:nvCxnSpPr>
        <xdr:cNvPr id="197" name="直線矢印コネクタ 196"/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352425</xdr:colOff>
      <xdr:row>53</xdr:row>
      <xdr:rowOff>1</xdr:rowOff>
    </xdr:from>
    <xdr:to>
      <xdr:col>9</xdr:col>
      <xdr:colOff>352425</xdr:colOff>
      <xdr:row>54</xdr:row>
      <xdr:rowOff>0</xdr:rowOff>
    </xdr:to>
    <xdr:cxnSp macro="">
      <xdr:nvCxnSpPr>
        <xdr:cNvPr id="199" name="直線矢印コネクタ 198"/>
        <xdr:cNvCxnSpPr/>
      </xdr:nvCxnSpPr>
      <xdr:spPr bwMode="auto">
        <a:xfrm flipV="1">
          <a:off x="6524625" y="3381376"/>
          <a:ext cx="0" cy="2285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22412</xdr:colOff>
      <xdr:row>13</xdr:row>
      <xdr:rowOff>0</xdr:rowOff>
    </xdr:from>
    <xdr:to>
      <xdr:col>10</xdr:col>
      <xdr:colOff>0</xdr:colOff>
      <xdr:row>13</xdr:row>
      <xdr:rowOff>0</xdr:rowOff>
    </xdr:to>
    <xdr:cxnSp macro="">
      <xdr:nvCxnSpPr>
        <xdr:cNvPr id="202" name="直線コネクタ 201"/>
        <xdr:cNvCxnSpPr/>
      </xdr:nvCxnSpPr>
      <xdr:spPr bwMode="auto">
        <a:xfrm>
          <a:off x="2454088" y="1692088"/>
          <a:ext cx="326091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0</xdr:colOff>
      <xdr:row>42</xdr:row>
      <xdr:rowOff>190500</xdr:rowOff>
    </xdr:to>
    <xdr:cxnSp macro="">
      <xdr:nvCxnSpPr>
        <xdr:cNvPr id="208" name="直線矢印コネクタ 207"/>
        <xdr:cNvCxnSpPr/>
      </xdr:nvCxnSpPr>
      <xdr:spPr bwMode="auto">
        <a:xfrm flipV="1">
          <a:off x="15205364" y="7671955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0</xdr:colOff>
      <xdr:row>17</xdr:row>
      <xdr:rowOff>190500</xdr:rowOff>
    </xdr:to>
    <xdr:cxnSp macro="">
      <xdr:nvCxnSpPr>
        <xdr:cNvPr id="210" name="直線矢印コネクタ 209"/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190500</xdr:rowOff>
    </xdr:to>
    <xdr:cxnSp macro="">
      <xdr:nvCxnSpPr>
        <xdr:cNvPr id="211" name="直線矢印コネクタ 210"/>
        <xdr:cNvCxnSpPr/>
      </xdr:nvCxnSpPr>
      <xdr:spPr bwMode="auto">
        <a:xfrm flipV="1">
          <a:off x="15702643" y="6368143"/>
          <a:ext cx="0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30</xdr:row>
      <xdr:rowOff>0</xdr:rowOff>
    </xdr:from>
    <xdr:to>
      <xdr:col>6</xdr:col>
      <xdr:colOff>353785</xdr:colOff>
      <xdr:row>31</xdr:row>
      <xdr:rowOff>0</xdr:rowOff>
    </xdr:to>
    <xdr:cxnSp macro="">
      <xdr:nvCxnSpPr>
        <xdr:cNvPr id="220" name="直線矢印コネクタ 219"/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353785</xdr:colOff>
      <xdr:row>48</xdr:row>
      <xdr:rowOff>0</xdr:rowOff>
    </xdr:from>
    <xdr:to>
      <xdr:col>6</xdr:col>
      <xdr:colOff>353785</xdr:colOff>
      <xdr:row>49</xdr:row>
      <xdr:rowOff>0</xdr:rowOff>
    </xdr:to>
    <xdr:cxnSp macro="">
      <xdr:nvCxnSpPr>
        <xdr:cNvPr id="221" name="直線矢印コネクタ 220"/>
        <xdr:cNvCxnSpPr/>
      </xdr:nvCxnSpPr>
      <xdr:spPr bwMode="auto">
        <a:xfrm>
          <a:off x="4198421" y="1818409"/>
          <a:ext cx="0" cy="17318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9</xdr:col>
      <xdr:colOff>678465</xdr:colOff>
      <xdr:row>31</xdr:row>
      <xdr:rowOff>16300</xdr:rowOff>
    </xdr:from>
    <xdr:to>
      <xdr:col>9</xdr:col>
      <xdr:colOff>678465</xdr:colOff>
      <xdr:row>35</xdr:row>
      <xdr:rowOff>16300</xdr:rowOff>
    </xdr:to>
    <xdr:cxnSp macro="">
      <xdr:nvCxnSpPr>
        <xdr:cNvPr id="72" name="直線コネクタ 71"/>
        <xdr:cNvCxnSpPr/>
      </xdr:nvCxnSpPr>
      <xdr:spPr bwMode="auto">
        <a:xfrm>
          <a:off x="5770010" y="4986618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2404</xdr:colOff>
      <xdr:row>33</xdr:row>
      <xdr:rowOff>6404</xdr:rowOff>
    </xdr:to>
    <xdr:cxnSp macro="">
      <xdr:nvCxnSpPr>
        <xdr:cNvPr id="74" name="直線矢印コネクタ 73"/>
        <xdr:cNvCxnSpPr/>
      </xdr:nvCxnSpPr>
      <xdr:spPr bwMode="auto">
        <a:xfrm>
          <a:off x="2459182" y="4970318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31</xdr:row>
      <xdr:rowOff>16300</xdr:rowOff>
    </xdr:from>
    <xdr:to>
      <xdr:col>9</xdr:col>
      <xdr:colOff>681522</xdr:colOff>
      <xdr:row>31</xdr:row>
      <xdr:rowOff>16300</xdr:rowOff>
    </xdr:to>
    <xdr:cxnSp macro="">
      <xdr:nvCxnSpPr>
        <xdr:cNvPr id="76" name="直線コネクタ 75"/>
        <xdr:cNvCxnSpPr/>
      </xdr:nvCxnSpPr>
      <xdr:spPr bwMode="auto">
        <a:xfrm>
          <a:off x="2470388" y="4986618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661147</xdr:colOff>
      <xdr:row>49</xdr:row>
      <xdr:rowOff>16300</xdr:rowOff>
    </xdr:from>
    <xdr:to>
      <xdr:col>9</xdr:col>
      <xdr:colOff>661147</xdr:colOff>
      <xdr:row>53</xdr:row>
      <xdr:rowOff>16300</xdr:rowOff>
    </xdr:to>
    <xdr:cxnSp macro="">
      <xdr:nvCxnSpPr>
        <xdr:cNvPr id="77" name="直線コネクタ 76"/>
        <xdr:cNvCxnSpPr/>
      </xdr:nvCxnSpPr>
      <xdr:spPr bwMode="auto">
        <a:xfrm>
          <a:off x="5752692" y="8311709"/>
          <a:ext cx="0" cy="69272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0</xdr:colOff>
      <xdr:row>49</xdr:row>
      <xdr:rowOff>0</xdr:rowOff>
    </xdr:from>
    <xdr:to>
      <xdr:col>4</xdr:col>
      <xdr:colOff>2404</xdr:colOff>
      <xdr:row>51</xdr:row>
      <xdr:rowOff>6404</xdr:rowOff>
    </xdr:to>
    <xdr:cxnSp macro="">
      <xdr:nvCxnSpPr>
        <xdr:cNvPr id="79" name="直線矢印コネクタ 78"/>
        <xdr:cNvCxnSpPr/>
      </xdr:nvCxnSpPr>
      <xdr:spPr bwMode="auto">
        <a:xfrm>
          <a:off x="2459182" y="8295409"/>
          <a:ext cx="2404" cy="3527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11206</xdr:colOff>
      <xdr:row>49</xdr:row>
      <xdr:rowOff>16300</xdr:rowOff>
    </xdr:from>
    <xdr:to>
      <xdr:col>9</xdr:col>
      <xdr:colOff>681522</xdr:colOff>
      <xdr:row>49</xdr:row>
      <xdr:rowOff>16300</xdr:rowOff>
    </xdr:to>
    <xdr:cxnSp macro="">
      <xdr:nvCxnSpPr>
        <xdr:cNvPr id="80" name="直線コネクタ 79"/>
        <xdr:cNvCxnSpPr/>
      </xdr:nvCxnSpPr>
      <xdr:spPr bwMode="auto">
        <a:xfrm>
          <a:off x="2470388" y="8311709"/>
          <a:ext cx="330267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9525</xdr:colOff>
      <xdr:row>15</xdr:row>
      <xdr:rowOff>9525</xdr:rowOff>
    </xdr:to>
    <xdr:cxnSp macro="">
      <xdr:nvCxnSpPr>
        <xdr:cNvPr id="18" name="直線矢印コネクタ 17"/>
        <xdr:cNvCxnSpPr/>
      </xdr:nvCxnSpPr>
      <xdr:spPr bwMode="auto">
        <a:xfrm>
          <a:off x="16268700" y="1733550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31</xdr:row>
      <xdr:rowOff>4713</xdr:rowOff>
    </xdr:from>
    <xdr:to>
      <xdr:col>23</xdr:col>
      <xdr:colOff>0</xdr:colOff>
      <xdr:row>35</xdr:row>
      <xdr:rowOff>0</xdr:rowOff>
    </xdr:to>
    <xdr:cxnSp macro="">
      <xdr:nvCxnSpPr>
        <xdr:cNvPr id="90" name="直線コネクタ 89"/>
        <xdr:cNvCxnSpPr/>
      </xdr:nvCxnSpPr>
      <xdr:spPr bwMode="auto">
        <a:xfrm flipV="1">
          <a:off x="12157364" y="5148213"/>
          <a:ext cx="0" cy="68801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31</xdr:row>
      <xdr:rowOff>0</xdr:rowOff>
    </xdr:from>
    <xdr:to>
      <xdr:col>30</xdr:col>
      <xdr:colOff>5043</xdr:colOff>
      <xdr:row>31</xdr:row>
      <xdr:rowOff>0</xdr:rowOff>
    </xdr:to>
    <xdr:cxnSp macro="">
      <xdr:nvCxnSpPr>
        <xdr:cNvPr id="91" name="直線コネクタ 90"/>
        <xdr:cNvCxnSpPr/>
      </xdr:nvCxnSpPr>
      <xdr:spPr bwMode="auto">
        <a:xfrm>
          <a:off x="12102811" y="4962525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31</xdr:row>
      <xdr:rowOff>3031</xdr:rowOff>
    </xdr:from>
    <xdr:to>
      <xdr:col>30</xdr:col>
      <xdr:colOff>3362</xdr:colOff>
      <xdr:row>32</xdr:row>
      <xdr:rowOff>164956</xdr:rowOff>
    </xdr:to>
    <xdr:cxnSp macro="">
      <xdr:nvCxnSpPr>
        <xdr:cNvPr id="92" name="直線矢印コネクタ 91"/>
        <xdr:cNvCxnSpPr/>
      </xdr:nvCxnSpPr>
      <xdr:spPr bwMode="auto">
        <a:xfrm>
          <a:off x="16262537" y="4965556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23</xdr:col>
      <xdr:colOff>0</xdr:colOff>
      <xdr:row>49</xdr:row>
      <xdr:rowOff>4712</xdr:rowOff>
    </xdr:from>
    <xdr:to>
      <xdr:col>23</xdr:col>
      <xdr:colOff>0</xdr:colOff>
      <xdr:row>53</xdr:row>
      <xdr:rowOff>0</xdr:rowOff>
    </xdr:to>
    <xdr:cxnSp macro="">
      <xdr:nvCxnSpPr>
        <xdr:cNvPr id="93" name="直線コネクタ 92"/>
        <xdr:cNvCxnSpPr/>
      </xdr:nvCxnSpPr>
      <xdr:spPr bwMode="auto">
        <a:xfrm flipV="1">
          <a:off x="12157364" y="8473303"/>
          <a:ext cx="0" cy="68801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23</xdr:col>
      <xdr:colOff>6061</xdr:colOff>
      <xdr:row>49</xdr:row>
      <xdr:rowOff>0</xdr:rowOff>
    </xdr:from>
    <xdr:to>
      <xdr:col>30</xdr:col>
      <xdr:colOff>5043</xdr:colOff>
      <xdr:row>49</xdr:row>
      <xdr:rowOff>0</xdr:rowOff>
    </xdr:to>
    <xdr:cxnSp macro="">
      <xdr:nvCxnSpPr>
        <xdr:cNvPr id="94" name="直線コネクタ 93"/>
        <xdr:cNvCxnSpPr/>
      </xdr:nvCxnSpPr>
      <xdr:spPr bwMode="auto">
        <a:xfrm>
          <a:off x="12102811" y="8286750"/>
          <a:ext cx="416140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3362</xdr:colOff>
      <xdr:row>49</xdr:row>
      <xdr:rowOff>3031</xdr:rowOff>
    </xdr:from>
    <xdr:to>
      <xdr:col>30</xdr:col>
      <xdr:colOff>3362</xdr:colOff>
      <xdr:row>50</xdr:row>
      <xdr:rowOff>164956</xdr:rowOff>
    </xdr:to>
    <xdr:cxnSp macro="">
      <xdr:nvCxnSpPr>
        <xdr:cNvPr id="95" name="直線矢印コネクタ 94"/>
        <xdr:cNvCxnSpPr/>
      </xdr:nvCxnSpPr>
      <xdr:spPr bwMode="auto">
        <a:xfrm>
          <a:off x="16262537" y="8289781"/>
          <a:ext cx="0" cy="342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0</xdr:colOff>
      <xdr:row>10</xdr:row>
      <xdr:rowOff>9525</xdr:rowOff>
    </xdr:from>
    <xdr:to>
      <xdr:col>18</xdr:col>
      <xdr:colOff>0</xdr:colOff>
      <xdr:row>12</xdr:row>
      <xdr:rowOff>0</xdr:rowOff>
    </xdr:to>
    <xdr:cxnSp macro="">
      <xdr:nvCxnSpPr>
        <xdr:cNvPr id="22" name="直線コネクタ 21"/>
        <xdr:cNvCxnSpPr/>
      </xdr:nvCxnSpPr>
      <xdr:spPr bwMode="auto">
        <a:xfrm>
          <a:off x="9744075" y="1219200"/>
          <a:ext cx="0" cy="3333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9525</xdr:colOff>
      <xdr:row>11</xdr:row>
      <xdr:rowOff>168087</xdr:rowOff>
    </xdr:from>
    <xdr:to>
      <xdr:col>17</xdr:col>
      <xdr:colOff>723900</xdr:colOff>
      <xdr:row>11</xdr:row>
      <xdr:rowOff>168087</xdr:rowOff>
    </xdr:to>
    <xdr:cxnSp macro="">
      <xdr:nvCxnSpPr>
        <xdr:cNvPr id="25" name="直線コネクタ 24"/>
        <xdr:cNvCxnSpPr/>
      </xdr:nvCxnSpPr>
      <xdr:spPr bwMode="auto">
        <a:xfrm flipH="1">
          <a:off x="7282143" y="1580028"/>
          <a:ext cx="24288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347870</xdr:colOff>
      <xdr:row>12</xdr:row>
      <xdr:rowOff>0</xdr:rowOff>
    </xdr:from>
    <xdr:to>
      <xdr:col>17</xdr:col>
      <xdr:colOff>347870</xdr:colOff>
      <xdr:row>14</xdr:row>
      <xdr:rowOff>1</xdr:rowOff>
    </xdr:to>
    <xdr:cxnSp macro="">
      <xdr:nvCxnSpPr>
        <xdr:cNvPr id="31" name="直線矢印コネクタ 30"/>
        <xdr:cNvCxnSpPr/>
      </xdr:nvCxnSpPr>
      <xdr:spPr bwMode="auto">
        <a:xfrm flipV="1">
          <a:off x="9334988" y="1580029"/>
          <a:ext cx="0" cy="33617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0</xdr:colOff>
      <xdr:row>21</xdr:row>
      <xdr:rowOff>11206</xdr:rowOff>
    </xdr:to>
    <xdr:cxnSp macro="">
      <xdr:nvCxnSpPr>
        <xdr:cNvPr id="115" name="直線コネクタ 114"/>
        <xdr:cNvCxnSpPr/>
      </xdr:nvCxnSpPr>
      <xdr:spPr bwMode="auto">
        <a:xfrm>
          <a:off x="7272618" y="2644588"/>
          <a:ext cx="0" cy="53788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21</xdr:row>
      <xdr:rowOff>1730</xdr:rowOff>
    </xdr:from>
    <xdr:to>
      <xdr:col>18</xdr:col>
      <xdr:colOff>0</xdr:colOff>
      <xdr:row>21</xdr:row>
      <xdr:rowOff>1730</xdr:rowOff>
    </xdr:to>
    <xdr:cxnSp macro="">
      <xdr:nvCxnSpPr>
        <xdr:cNvPr id="116" name="直線コネクタ 115"/>
        <xdr:cNvCxnSpPr/>
      </xdr:nvCxnSpPr>
      <xdr:spPr bwMode="auto">
        <a:xfrm flipH="1">
          <a:off x="7286625" y="3173555"/>
          <a:ext cx="24574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21</xdr:row>
      <xdr:rowOff>11206</xdr:rowOff>
    </xdr:from>
    <xdr:to>
      <xdr:col>18</xdr:col>
      <xdr:colOff>0</xdr:colOff>
      <xdr:row>22</xdr:row>
      <xdr:rowOff>0</xdr:rowOff>
    </xdr:to>
    <xdr:cxnSp macro="">
      <xdr:nvCxnSpPr>
        <xdr:cNvPr id="119" name="直線矢印コネクタ 118"/>
        <xdr:cNvCxnSpPr/>
      </xdr:nvCxnSpPr>
      <xdr:spPr bwMode="auto">
        <a:xfrm>
          <a:off x="9715500" y="3126441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5" name="直線コネクタ 124"/>
        <xdr:cNvCxnSpPr/>
      </xdr:nvCxnSpPr>
      <xdr:spPr bwMode="auto">
        <a:xfrm flipH="1">
          <a:off x="7272618" y="4885765"/>
          <a:ext cx="244288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27" name="直線コネクタ 126"/>
        <xdr:cNvCxnSpPr/>
      </xdr:nvCxnSpPr>
      <xdr:spPr bwMode="auto">
        <a:xfrm>
          <a:off x="9715500" y="4717676"/>
          <a:ext cx="0" cy="16808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0</xdr:colOff>
      <xdr:row>31</xdr:row>
      <xdr:rowOff>156883</xdr:rowOff>
    </xdr:to>
    <xdr:cxnSp macro="">
      <xdr:nvCxnSpPr>
        <xdr:cNvPr id="128" name="直線矢印コネクタ 127"/>
        <xdr:cNvCxnSpPr/>
      </xdr:nvCxnSpPr>
      <xdr:spPr bwMode="auto">
        <a:xfrm>
          <a:off x="7272618" y="4885765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0</xdr:colOff>
      <xdr:row>33</xdr:row>
      <xdr:rowOff>13607</xdr:rowOff>
    </xdr:from>
    <xdr:to>
      <xdr:col>18</xdr:col>
      <xdr:colOff>0</xdr:colOff>
      <xdr:row>33</xdr:row>
      <xdr:rowOff>13607</xdr:rowOff>
    </xdr:to>
    <xdr:cxnSp macro="">
      <xdr:nvCxnSpPr>
        <xdr:cNvPr id="49" name="直線コネクタ 48"/>
        <xdr:cNvCxnSpPr/>
      </xdr:nvCxnSpPr>
      <xdr:spPr bwMode="auto">
        <a:xfrm>
          <a:off x="8953500" y="542925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16</xdr:col>
      <xdr:colOff>721179</xdr:colOff>
      <xdr:row>31</xdr:row>
      <xdr:rowOff>13607</xdr:rowOff>
    </xdr:from>
    <xdr:to>
      <xdr:col>16</xdr:col>
      <xdr:colOff>721179</xdr:colOff>
      <xdr:row>33</xdr:row>
      <xdr:rowOff>13607</xdr:rowOff>
    </xdr:to>
    <xdr:cxnSp macro="">
      <xdr:nvCxnSpPr>
        <xdr:cNvPr id="51" name="直線矢印コネクタ 50"/>
        <xdr:cNvCxnSpPr/>
      </xdr:nvCxnSpPr>
      <xdr:spPr bwMode="auto">
        <a:xfrm flipV="1">
          <a:off x="8939893" y="507546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1" name="直線コネクタ 130"/>
        <xdr:cNvCxnSpPr/>
      </xdr:nvCxnSpPr>
      <xdr:spPr bwMode="auto">
        <a:xfrm flipH="1">
          <a:off x="7239000" y="8409214"/>
          <a:ext cx="24492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0</xdr:colOff>
      <xdr:row>49</xdr:row>
      <xdr:rowOff>0</xdr:rowOff>
    </xdr:to>
    <xdr:cxnSp macro="">
      <xdr:nvCxnSpPr>
        <xdr:cNvPr id="132" name="直線コネクタ 131"/>
        <xdr:cNvCxnSpPr/>
      </xdr:nvCxnSpPr>
      <xdr:spPr bwMode="auto">
        <a:xfrm>
          <a:off x="9688286" y="8232321"/>
          <a:ext cx="0" cy="17689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0</xdr:colOff>
      <xdr:row>49</xdr:row>
      <xdr:rowOff>156883</xdr:rowOff>
    </xdr:to>
    <xdr:cxnSp macro="">
      <xdr:nvCxnSpPr>
        <xdr:cNvPr id="133" name="直線矢印コネクタ 132"/>
        <xdr:cNvCxnSpPr/>
      </xdr:nvCxnSpPr>
      <xdr:spPr bwMode="auto">
        <a:xfrm>
          <a:off x="7239000" y="8409214"/>
          <a:ext cx="0" cy="156883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13607</xdr:colOff>
      <xdr:row>51</xdr:row>
      <xdr:rowOff>0</xdr:rowOff>
    </xdr:from>
    <xdr:to>
      <xdr:col>18</xdr:col>
      <xdr:colOff>13607</xdr:colOff>
      <xdr:row>51</xdr:row>
      <xdr:rowOff>0</xdr:rowOff>
    </xdr:to>
    <xdr:cxnSp macro="">
      <xdr:nvCxnSpPr>
        <xdr:cNvPr id="134" name="直線コネクタ 133"/>
        <xdr:cNvCxnSpPr/>
      </xdr:nvCxnSpPr>
      <xdr:spPr bwMode="auto">
        <a:xfrm>
          <a:off x="8967107" y="8763000"/>
          <a:ext cx="734786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0</xdr:colOff>
      <xdr:row>49</xdr:row>
      <xdr:rowOff>0</xdr:rowOff>
    </xdr:from>
    <xdr:to>
      <xdr:col>17</xdr:col>
      <xdr:colOff>0</xdr:colOff>
      <xdr:row>51</xdr:row>
      <xdr:rowOff>0</xdr:rowOff>
    </xdr:to>
    <xdr:cxnSp macro="">
      <xdr:nvCxnSpPr>
        <xdr:cNvPr id="135" name="直線矢印コネクタ 134"/>
        <xdr:cNvCxnSpPr/>
      </xdr:nvCxnSpPr>
      <xdr:spPr bwMode="auto">
        <a:xfrm flipV="1">
          <a:off x="8953500" y="8409214"/>
          <a:ext cx="0" cy="35378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0</xdr:colOff>
      <xdr:row>12</xdr:row>
      <xdr:rowOff>145677</xdr:rowOff>
    </xdr:to>
    <xdr:cxnSp macro="">
      <xdr:nvCxnSpPr>
        <xdr:cNvPr id="73" name="直線矢印コネクタ 72"/>
        <xdr:cNvCxnSpPr/>
      </xdr:nvCxnSpPr>
      <xdr:spPr bwMode="auto">
        <a:xfrm>
          <a:off x="7272618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358584</xdr:colOff>
      <xdr:row>12</xdr:row>
      <xdr:rowOff>0</xdr:rowOff>
    </xdr:from>
    <xdr:to>
      <xdr:col>6</xdr:col>
      <xdr:colOff>358584</xdr:colOff>
      <xdr:row>12</xdr:row>
      <xdr:rowOff>145677</xdr:rowOff>
    </xdr:to>
    <xdr:cxnSp macro="">
      <xdr:nvCxnSpPr>
        <xdr:cNvPr id="81" name="直線矢印コネクタ 80"/>
        <xdr:cNvCxnSpPr/>
      </xdr:nvCxnSpPr>
      <xdr:spPr bwMode="auto">
        <a:xfrm>
          <a:off x="3641908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12</xdr:row>
      <xdr:rowOff>145677</xdr:rowOff>
    </xdr:to>
    <xdr:cxnSp macro="">
      <xdr:nvCxnSpPr>
        <xdr:cNvPr id="82" name="直線矢印コネクタ 81"/>
        <xdr:cNvCxnSpPr/>
      </xdr:nvCxnSpPr>
      <xdr:spPr bwMode="auto">
        <a:xfrm>
          <a:off x="14410765" y="1580029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17</xdr:col>
      <xdr:colOff>358589</xdr:colOff>
      <xdr:row>20</xdr:row>
      <xdr:rowOff>0</xdr:rowOff>
    </xdr:from>
    <xdr:to>
      <xdr:col>17</xdr:col>
      <xdr:colOff>358589</xdr:colOff>
      <xdr:row>20</xdr:row>
      <xdr:rowOff>145677</xdr:rowOff>
    </xdr:to>
    <xdr:cxnSp macro="">
      <xdr:nvCxnSpPr>
        <xdr:cNvPr id="83" name="直線矢印コネクタ 82"/>
        <xdr:cNvCxnSpPr/>
      </xdr:nvCxnSpPr>
      <xdr:spPr bwMode="auto">
        <a:xfrm>
          <a:off x="9345707" y="3003176"/>
          <a:ext cx="0" cy="14567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4</xdr:col>
      <xdr:colOff>679174</xdr:colOff>
      <xdr:row>14</xdr:row>
      <xdr:rowOff>0</xdr:rowOff>
    </xdr:from>
    <xdr:to>
      <xdr:col>6</xdr:col>
      <xdr:colOff>0</xdr:colOff>
      <xdr:row>15</xdr:row>
      <xdr:rowOff>0</xdr:rowOff>
    </xdr:to>
    <xdr:cxnSp macro="">
      <xdr:nvCxnSpPr>
        <xdr:cNvPr id="3" name="直線コネクタ 2"/>
        <xdr:cNvCxnSpPr/>
      </xdr:nvCxnSpPr>
      <xdr:spPr bwMode="auto">
        <a:xfrm flipV="1">
          <a:off x="2998304" y="2310848"/>
          <a:ext cx="298174" cy="1739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8283</xdr:colOff>
      <xdr:row>18</xdr:row>
      <xdr:rowOff>0</xdr:rowOff>
    </xdr:from>
    <xdr:to>
      <xdr:col>6</xdr:col>
      <xdr:colOff>8283</xdr:colOff>
      <xdr:row>18</xdr:row>
      <xdr:rowOff>0</xdr:rowOff>
    </xdr:to>
    <xdr:cxnSp macro="">
      <xdr:nvCxnSpPr>
        <xdr:cNvPr id="5" name="直線コネクタ 4"/>
        <xdr:cNvCxnSpPr/>
      </xdr:nvCxnSpPr>
      <xdr:spPr bwMode="auto">
        <a:xfrm>
          <a:off x="3014870" y="3064565"/>
          <a:ext cx="28989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32</xdr:row>
      <xdr:rowOff>0</xdr:rowOff>
    </xdr:from>
    <xdr:to>
      <xdr:col>6</xdr:col>
      <xdr:colOff>6626</xdr:colOff>
      <xdr:row>33</xdr:row>
      <xdr:rowOff>0</xdr:rowOff>
    </xdr:to>
    <xdr:cxnSp macro="">
      <xdr:nvCxnSpPr>
        <xdr:cNvPr id="87" name="直線コネクタ 86"/>
        <xdr:cNvCxnSpPr/>
      </xdr:nvCxnSpPr>
      <xdr:spPr bwMode="auto">
        <a:xfrm flipV="1">
          <a:off x="3000375" y="5534025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36</xdr:row>
      <xdr:rowOff>0</xdr:rowOff>
    </xdr:from>
    <xdr:to>
      <xdr:col>5</xdr:col>
      <xdr:colOff>272084</xdr:colOff>
      <xdr:row>36</xdr:row>
      <xdr:rowOff>0</xdr:rowOff>
    </xdr:to>
    <xdr:cxnSp macro="">
      <xdr:nvCxnSpPr>
        <xdr:cNvPr id="88" name="直線コネクタ 87"/>
        <xdr:cNvCxnSpPr/>
      </xdr:nvCxnSpPr>
      <xdr:spPr bwMode="auto">
        <a:xfrm>
          <a:off x="2986709" y="6286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50</xdr:row>
      <xdr:rowOff>0</xdr:rowOff>
    </xdr:from>
    <xdr:to>
      <xdr:col>6</xdr:col>
      <xdr:colOff>6626</xdr:colOff>
      <xdr:row>50</xdr:row>
      <xdr:rowOff>171450</xdr:rowOff>
    </xdr:to>
    <xdr:cxnSp macro="">
      <xdr:nvCxnSpPr>
        <xdr:cNvPr id="89" name="直線コネクタ 88"/>
        <xdr:cNvCxnSpPr/>
      </xdr:nvCxnSpPr>
      <xdr:spPr bwMode="auto">
        <a:xfrm flipV="1">
          <a:off x="3000375" y="885825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672134</xdr:colOff>
      <xdr:row>54</xdr:row>
      <xdr:rowOff>0</xdr:rowOff>
    </xdr:from>
    <xdr:to>
      <xdr:col>5</xdr:col>
      <xdr:colOff>272084</xdr:colOff>
      <xdr:row>54</xdr:row>
      <xdr:rowOff>0</xdr:rowOff>
    </xdr:to>
    <xdr:cxnSp macro="">
      <xdr:nvCxnSpPr>
        <xdr:cNvPr id="97" name="直線コネクタ 96"/>
        <xdr:cNvCxnSpPr/>
      </xdr:nvCxnSpPr>
      <xdr:spPr bwMode="auto">
        <a:xfrm>
          <a:off x="2986709" y="962025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13666</xdr:colOff>
      <xdr:row>61</xdr:row>
      <xdr:rowOff>0</xdr:rowOff>
    </xdr:from>
    <xdr:to>
      <xdr:col>6</xdr:col>
      <xdr:colOff>20292</xdr:colOff>
      <xdr:row>61</xdr:row>
      <xdr:rowOff>171450</xdr:rowOff>
    </xdr:to>
    <xdr:cxnSp macro="">
      <xdr:nvCxnSpPr>
        <xdr:cNvPr id="98" name="直線コネクタ 97"/>
        <xdr:cNvCxnSpPr/>
      </xdr:nvCxnSpPr>
      <xdr:spPr bwMode="auto">
        <a:xfrm flipV="1">
          <a:off x="3014041" y="10858500"/>
          <a:ext cx="292376" cy="171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65</xdr:row>
      <xdr:rowOff>0</xdr:rowOff>
    </xdr:from>
    <xdr:to>
      <xdr:col>6</xdr:col>
      <xdr:colOff>0</xdr:colOff>
      <xdr:row>65</xdr:row>
      <xdr:rowOff>0</xdr:rowOff>
    </xdr:to>
    <xdr:cxnSp macro="">
      <xdr:nvCxnSpPr>
        <xdr:cNvPr id="99" name="直線コネクタ 98"/>
        <xdr:cNvCxnSpPr/>
      </xdr:nvCxnSpPr>
      <xdr:spPr bwMode="auto">
        <a:xfrm>
          <a:off x="3000375" y="11620500"/>
          <a:ext cx="28575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0</xdr:colOff>
      <xdr:row>15</xdr:row>
      <xdr:rowOff>9525</xdr:rowOff>
    </xdr:to>
    <xdr:cxnSp macro="">
      <xdr:nvCxnSpPr>
        <xdr:cNvPr id="7" name="直線コネクタ 6"/>
        <xdr:cNvCxnSpPr/>
      </xdr:nvCxnSpPr>
      <xdr:spPr bwMode="auto">
        <a:xfrm>
          <a:off x="15211425" y="2286000"/>
          <a:ext cx="314325" cy="1809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18</xdr:row>
      <xdr:rowOff>0</xdr:rowOff>
    </xdr:from>
    <xdr:to>
      <xdr:col>29</xdr:col>
      <xdr:colOff>9525</xdr:colOff>
      <xdr:row>18</xdr:row>
      <xdr:rowOff>0</xdr:rowOff>
    </xdr:to>
    <xdr:cxnSp macro="">
      <xdr:nvCxnSpPr>
        <xdr:cNvPr id="9" name="直線コネクタ 8"/>
        <xdr:cNvCxnSpPr/>
      </xdr:nvCxnSpPr>
      <xdr:spPr bwMode="auto">
        <a:xfrm>
          <a:off x="15220950" y="3028950"/>
          <a:ext cx="314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32</xdr:row>
      <xdr:rowOff>0</xdr:rowOff>
    </xdr:from>
    <xdr:to>
      <xdr:col>29</xdr:col>
      <xdr:colOff>0</xdr:colOff>
      <xdr:row>33</xdr:row>
      <xdr:rowOff>9525</xdr:rowOff>
    </xdr:to>
    <xdr:cxnSp macro="">
      <xdr:nvCxnSpPr>
        <xdr:cNvPr id="101" name="直線コネクタ 100"/>
        <xdr:cNvCxnSpPr/>
      </xdr:nvCxnSpPr>
      <xdr:spPr bwMode="auto">
        <a:xfrm>
          <a:off x="15273130" y="559076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35</xdr:row>
      <xdr:rowOff>223630</xdr:rowOff>
    </xdr:from>
    <xdr:to>
      <xdr:col>29</xdr:col>
      <xdr:colOff>9525</xdr:colOff>
      <xdr:row>35</xdr:row>
      <xdr:rowOff>223630</xdr:rowOff>
    </xdr:to>
    <xdr:cxnSp macro="">
      <xdr:nvCxnSpPr>
        <xdr:cNvPr id="102" name="直線コネクタ 101"/>
        <xdr:cNvCxnSpPr/>
      </xdr:nvCxnSpPr>
      <xdr:spPr bwMode="auto">
        <a:xfrm>
          <a:off x="15282655" y="6344478"/>
          <a:ext cx="31474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50</xdr:row>
      <xdr:rowOff>0</xdr:rowOff>
    </xdr:from>
    <xdr:to>
      <xdr:col>29</xdr:col>
      <xdr:colOff>0</xdr:colOff>
      <xdr:row>51</xdr:row>
      <xdr:rowOff>1243</xdr:rowOff>
    </xdr:to>
    <xdr:cxnSp macro="">
      <xdr:nvCxnSpPr>
        <xdr:cNvPr id="103" name="直線コネクタ 102"/>
        <xdr:cNvCxnSpPr/>
      </xdr:nvCxnSpPr>
      <xdr:spPr bwMode="auto">
        <a:xfrm>
          <a:off x="15273130" y="8936935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54</xdr:row>
      <xdr:rowOff>1035</xdr:rowOff>
    </xdr:from>
    <xdr:to>
      <xdr:col>29</xdr:col>
      <xdr:colOff>9525</xdr:colOff>
      <xdr:row>54</xdr:row>
      <xdr:rowOff>1035</xdr:rowOff>
    </xdr:to>
    <xdr:cxnSp macro="">
      <xdr:nvCxnSpPr>
        <xdr:cNvPr id="104" name="直線コネクタ 103"/>
        <xdr:cNvCxnSpPr/>
      </xdr:nvCxnSpPr>
      <xdr:spPr bwMode="auto">
        <a:xfrm>
          <a:off x="15332869" y="946650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61</xdr:row>
      <xdr:rowOff>0</xdr:rowOff>
    </xdr:from>
    <xdr:to>
      <xdr:col>29</xdr:col>
      <xdr:colOff>0</xdr:colOff>
      <xdr:row>62</xdr:row>
      <xdr:rowOff>1242</xdr:rowOff>
    </xdr:to>
    <xdr:cxnSp macro="">
      <xdr:nvCxnSpPr>
        <xdr:cNvPr id="106" name="直線コネクタ 105"/>
        <xdr:cNvCxnSpPr/>
      </xdr:nvCxnSpPr>
      <xdr:spPr bwMode="auto">
        <a:xfrm>
          <a:off x="15273130" y="10957891"/>
          <a:ext cx="314740" cy="1834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9525</xdr:colOff>
      <xdr:row>65</xdr:row>
      <xdr:rowOff>1034</xdr:rowOff>
    </xdr:from>
    <xdr:to>
      <xdr:col>29</xdr:col>
      <xdr:colOff>9525</xdr:colOff>
      <xdr:row>65</xdr:row>
      <xdr:rowOff>1034</xdr:rowOff>
    </xdr:to>
    <xdr:cxnSp macro="">
      <xdr:nvCxnSpPr>
        <xdr:cNvPr id="107" name="直線コネクタ 106"/>
        <xdr:cNvCxnSpPr/>
      </xdr:nvCxnSpPr>
      <xdr:spPr bwMode="auto">
        <a:xfrm>
          <a:off x="15332869" y="11431034"/>
          <a:ext cx="309562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259773</xdr:colOff>
      <xdr:row>5</xdr:row>
      <xdr:rowOff>69272</xdr:rowOff>
    </xdr:from>
    <xdr:to>
      <xdr:col>1</xdr:col>
      <xdr:colOff>426460</xdr:colOff>
      <xdr:row>36</xdr:row>
      <xdr:rowOff>113002</xdr:rowOff>
    </xdr:to>
    <xdr:sp macro="" textlink="">
      <xdr:nvSpPr>
        <xdr:cNvPr id="108" name="フローチャート: 代替処理 107"/>
        <xdr:cNvSpPr/>
      </xdr:nvSpPr>
      <xdr:spPr bwMode="auto">
        <a:xfrm>
          <a:off x="259773" y="935181"/>
          <a:ext cx="859414" cy="5498957"/>
        </a:xfrm>
        <a:prstGeom prst="flowChartAlternateProcess">
          <a:avLst/>
        </a:prstGeom>
        <a:solidFill>
          <a:schemeClr val="tx2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第１次波及効果</a:t>
          </a:r>
        </a:p>
      </xdr:txBody>
    </xdr:sp>
    <xdr:clientData/>
  </xdr:twoCellAnchor>
  <xdr:twoCellAnchor>
    <xdr:from>
      <xdr:col>0</xdr:col>
      <xdr:colOff>242455</xdr:colOff>
      <xdr:row>40</xdr:row>
      <xdr:rowOff>0</xdr:rowOff>
    </xdr:from>
    <xdr:to>
      <xdr:col>1</xdr:col>
      <xdr:colOff>409142</xdr:colOff>
      <xdr:row>57</xdr:row>
      <xdr:rowOff>119063</xdr:rowOff>
    </xdr:to>
    <xdr:sp macro="" textlink="">
      <xdr:nvSpPr>
        <xdr:cNvPr id="109" name="角丸四角形 108"/>
        <xdr:cNvSpPr/>
      </xdr:nvSpPr>
      <xdr:spPr bwMode="auto">
        <a:xfrm>
          <a:off x="242455" y="7065818"/>
          <a:ext cx="859414" cy="3219018"/>
        </a:xfrm>
        <a:prstGeom prst="roundRect">
          <a:avLst/>
        </a:prstGeom>
        <a:solidFill>
          <a:srgbClr val="00B0F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第２次波及効果</a:t>
          </a:r>
        </a:p>
      </xdr:txBody>
    </xdr:sp>
    <xdr:clientData/>
  </xdr:twoCellAnchor>
  <xdr:twoCellAnchor>
    <xdr:from>
      <xdr:col>0</xdr:col>
      <xdr:colOff>242454</xdr:colOff>
      <xdr:row>60</xdr:row>
      <xdr:rowOff>138545</xdr:rowOff>
    </xdr:from>
    <xdr:to>
      <xdr:col>1</xdr:col>
      <xdr:colOff>409141</xdr:colOff>
      <xdr:row>66</xdr:row>
      <xdr:rowOff>81394</xdr:rowOff>
    </xdr:to>
    <xdr:sp macro="" textlink="">
      <xdr:nvSpPr>
        <xdr:cNvPr id="110" name="角丸四角形 109"/>
        <xdr:cNvSpPr/>
      </xdr:nvSpPr>
      <xdr:spPr bwMode="auto">
        <a:xfrm>
          <a:off x="242454" y="10823863"/>
          <a:ext cx="859414" cy="1033895"/>
        </a:xfrm>
        <a:prstGeom prst="roundRect">
          <a:avLst/>
        </a:prstGeom>
        <a:solidFill>
          <a:srgbClr val="92D05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txBody>
        <a:bodyPr vertOverflow="clip" horzOverflow="clip" vert="wordArtVertRtl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合計</a:t>
          </a:r>
        </a:p>
      </xdr:txBody>
    </xdr:sp>
    <xdr:clientData/>
  </xdr:twoCellAnchor>
  <xdr:twoCellAnchor>
    <xdr:from>
      <xdr:col>2</xdr:col>
      <xdr:colOff>69272</xdr:colOff>
      <xdr:row>4</xdr:row>
      <xdr:rowOff>0</xdr:rowOff>
    </xdr:from>
    <xdr:to>
      <xdr:col>10</xdr:col>
      <xdr:colOff>225139</xdr:colOff>
      <xdr:row>56</xdr:row>
      <xdr:rowOff>121228</xdr:rowOff>
    </xdr:to>
    <xdr:grpSp>
      <xdr:nvGrpSpPr>
        <xdr:cNvPr id="113" name="グループ化 112"/>
        <xdr:cNvGrpSpPr/>
      </xdr:nvGrpSpPr>
      <xdr:grpSpPr>
        <a:xfrm>
          <a:off x="1288472" y="653143"/>
          <a:ext cx="3914704" cy="9167256"/>
          <a:chOff x="1385455" y="900544"/>
          <a:chExt cx="4543857" cy="9421092"/>
        </a:xfrm>
      </xdr:grpSpPr>
      <xdr:sp macro="" textlink="">
        <xdr:nvSpPr>
          <xdr:cNvPr id="114" name="角丸四角形 113"/>
          <xdr:cNvSpPr/>
        </xdr:nvSpPr>
        <xdr:spPr bwMode="auto">
          <a:xfrm>
            <a:off x="1385455" y="1194955"/>
            <a:ext cx="4543857" cy="9126681"/>
          </a:xfrm>
          <a:prstGeom prst="roundRect">
            <a:avLst>
              <a:gd name="adj" fmla="val 6757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4" name="角丸四角形 123"/>
          <xdr:cNvSpPr/>
        </xdr:nvSpPr>
        <xdr:spPr bwMode="auto">
          <a:xfrm>
            <a:off x="2893002" y="900544"/>
            <a:ext cx="1523133" cy="543162"/>
          </a:xfrm>
          <a:prstGeom prst="roundRect">
            <a:avLst>
              <a:gd name="adj" fmla="val 26232"/>
            </a:avLst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雇　用</a:t>
            </a:r>
          </a:p>
        </xdr:txBody>
      </xdr:sp>
    </xdr:grpSp>
    <xdr:clientData/>
  </xdr:twoCellAnchor>
  <xdr:twoCellAnchor>
    <xdr:from>
      <xdr:col>12</xdr:col>
      <xdr:colOff>51954</xdr:colOff>
      <xdr:row>4</xdr:row>
      <xdr:rowOff>0</xdr:rowOff>
    </xdr:from>
    <xdr:to>
      <xdr:col>16</xdr:col>
      <xdr:colOff>55417</xdr:colOff>
      <xdr:row>56</xdr:row>
      <xdr:rowOff>121228</xdr:rowOff>
    </xdr:to>
    <xdr:grpSp>
      <xdr:nvGrpSpPr>
        <xdr:cNvPr id="126" name="グループ化 125"/>
        <xdr:cNvGrpSpPr/>
      </xdr:nvGrpSpPr>
      <xdr:grpSpPr>
        <a:xfrm>
          <a:off x="5658097" y="653143"/>
          <a:ext cx="1766949" cy="9167256"/>
          <a:chOff x="6369628" y="900544"/>
          <a:chExt cx="2012372" cy="9421092"/>
        </a:xfrm>
      </xdr:grpSpPr>
      <xdr:sp macro="" textlink="">
        <xdr:nvSpPr>
          <xdr:cNvPr id="129" name="角丸四角形 128"/>
          <xdr:cNvSpPr/>
        </xdr:nvSpPr>
        <xdr:spPr bwMode="auto">
          <a:xfrm>
            <a:off x="6369628" y="1194955"/>
            <a:ext cx="2012372" cy="9126681"/>
          </a:xfrm>
          <a:prstGeom prst="roundRect">
            <a:avLst>
              <a:gd name="adj" fmla="val 11503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0" name="角丸四角形 129"/>
          <xdr:cNvSpPr/>
        </xdr:nvSpPr>
        <xdr:spPr bwMode="auto">
          <a:xfrm>
            <a:off x="6598227" y="900544"/>
            <a:ext cx="1541317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生産誘発額</a:t>
            </a:r>
          </a:p>
        </xdr:txBody>
      </xdr:sp>
    </xdr:grpSp>
    <xdr:clientData/>
  </xdr:twoCellAnchor>
  <xdr:twoCellAnchor>
    <xdr:from>
      <xdr:col>22</xdr:col>
      <xdr:colOff>121227</xdr:colOff>
      <xdr:row>4</xdr:row>
      <xdr:rowOff>17318</xdr:rowOff>
    </xdr:from>
    <xdr:to>
      <xdr:col>33</xdr:col>
      <xdr:colOff>121226</xdr:colOff>
      <xdr:row>56</xdr:row>
      <xdr:rowOff>138546</xdr:rowOff>
    </xdr:to>
    <xdr:grpSp>
      <xdr:nvGrpSpPr>
        <xdr:cNvPr id="136" name="グループ化 135"/>
        <xdr:cNvGrpSpPr/>
      </xdr:nvGrpSpPr>
      <xdr:grpSpPr>
        <a:xfrm>
          <a:off x="10495313" y="670461"/>
          <a:ext cx="5529942" cy="9167256"/>
          <a:chOff x="11655136" y="900544"/>
          <a:chExt cx="6061363" cy="9421092"/>
        </a:xfrm>
      </xdr:grpSpPr>
      <xdr:sp macro="" textlink="">
        <xdr:nvSpPr>
          <xdr:cNvPr id="137" name="角丸四角形 136"/>
          <xdr:cNvSpPr/>
        </xdr:nvSpPr>
        <xdr:spPr bwMode="auto">
          <a:xfrm>
            <a:off x="11655136" y="1194955"/>
            <a:ext cx="6061363" cy="9126681"/>
          </a:xfrm>
          <a:prstGeom prst="roundRect">
            <a:avLst>
              <a:gd name="adj" fmla="val 5238"/>
            </a:avLst>
          </a:prstGeom>
          <a:noFill/>
          <a:ln w="57150" cap="flat" cmpd="sng" algn="ctr">
            <a:solidFill>
              <a:schemeClr val="tx1">
                <a:lumMod val="75000"/>
                <a:lumOff val="25000"/>
              </a:scheme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8" name="角丸四角形 137"/>
          <xdr:cNvSpPr/>
        </xdr:nvSpPr>
        <xdr:spPr bwMode="auto">
          <a:xfrm>
            <a:off x="13040592" y="900544"/>
            <a:ext cx="2961409" cy="542296"/>
          </a:xfrm>
          <a:prstGeom prst="roundRect">
            <a:avLst/>
          </a:prstGeom>
          <a:solidFill>
            <a:schemeClr val="bg2">
              <a:lumMod val="90000"/>
            </a:schemeClr>
          </a:solidFill>
          <a:ln w="57150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marL="0" indent="0" algn="ctr"/>
            <a:r>
              <a:rPr kumimoji="1" lang="ja-JP" altLang="en-US" sz="2000" b="1">
                <a:solidFill>
                  <a:sysClr val="windowText" lastClr="00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  <a:cs typeface="+mn-cs"/>
              </a:rPr>
              <a:t>粗付加価値額</a:t>
            </a:r>
          </a:p>
        </xdr:txBody>
      </xdr:sp>
    </xdr:grpSp>
    <xdr:clientData/>
  </xdr:twoCellAnchor>
  <xdr:twoCellAnchor>
    <xdr:from>
      <xdr:col>17</xdr:col>
      <xdr:colOff>51954</xdr:colOff>
      <xdr:row>2</xdr:row>
      <xdr:rowOff>69273</xdr:rowOff>
    </xdr:from>
    <xdr:to>
      <xdr:col>18</xdr:col>
      <xdr:colOff>691862</xdr:colOff>
      <xdr:row>5</xdr:row>
      <xdr:rowOff>92024</xdr:rowOff>
    </xdr:to>
    <xdr:sp macro="" textlink="">
      <xdr:nvSpPr>
        <xdr:cNvPr id="139" name="正方形/長方形 138"/>
        <xdr:cNvSpPr/>
      </xdr:nvSpPr>
      <xdr:spPr bwMode="auto">
        <a:xfrm>
          <a:off x="9143999" y="415637"/>
          <a:ext cx="1367272" cy="542296"/>
        </a:xfrm>
        <a:prstGeom prst="rect">
          <a:avLst/>
        </a:prstGeom>
        <a:solidFill>
          <a:srgbClr val="FFFF99"/>
        </a:solidFill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indent="0" algn="ctr"/>
          <a:r>
            <a:rPr kumimoji="1" lang="ja-JP" altLang="en-US" sz="2000" b="1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前提条件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1</xdr:row>
          <xdr:rowOff>228600</xdr:rowOff>
        </xdr:from>
        <xdr:to>
          <xdr:col>15</xdr:col>
          <xdr:colOff>944880</xdr:colOff>
          <xdr:row>2</xdr:row>
          <xdr:rowOff>259080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GE0015\03_kaiseki\&#20849;&#29992;\&#29987;&#26989;&#36899;&#38306;&#34920;\&#65330;&#65298;\11%20&#20998;&#26512;&#12484;&#12540;&#12523;&#26356;&#26032;\210316_&#20998;&#26512;&#12484;&#12540;&#12523;&#65288;&#26032;&#35215;&#65289;\&#32113;&#35336;&#34920;&#65288;105&#37096;&#38272;&#34920;&#65288;&#32113;&#21512;&#20013;&#20998;&#39006;&#34920;&#652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生産者価格評価表（統合中分類）"/>
      <sheetName val="投入係数表"/>
      <sheetName val="逆行列係数表（閉鎖型）"/>
      <sheetName val="逆行列係数表（解放型）"/>
    </sheetNames>
    <sheetDataSet>
      <sheetData sheetId="0" refreshError="1"/>
      <sheetData sheetId="1" refreshError="1"/>
      <sheetData sheetId="2">
        <row r="5">
          <cell r="D5">
            <v>2.4762866328347104E-2</v>
          </cell>
        </row>
      </sheetData>
      <sheetData sheetId="3" refreshError="1"/>
      <sheetData sheetId="4">
        <row r="5">
          <cell r="D5">
            <v>1.019516202196999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__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__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toukei_toukatsu/data/io/015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5"/>
  <sheetViews>
    <sheetView showGridLines="0" tabSelected="1" zoomScaleNormal="100" zoomScaleSheetLayoutView="85" workbookViewId="0"/>
  </sheetViews>
  <sheetFormatPr defaultColWidth="18.6640625" defaultRowHeight="12.75" customHeight="1"/>
  <cols>
    <col min="1" max="1" width="2.6640625" style="13" customWidth="1"/>
    <col min="2" max="11" width="9" style="13" customWidth="1"/>
    <col min="12" max="16384" width="18.6640625" style="13"/>
  </cols>
  <sheetData>
    <row r="1" spans="1:11" ht="18" customHeight="1"/>
    <row r="2" spans="1:11" ht="18" customHeight="1">
      <c r="A2" s="655" t="s">
        <v>77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</row>
    <row r="3" spans="1:11" ht="18" customHeight="1"/>
    <row r="4" spans="1:11" ht="13.2"/>
    <row r="5" spans="1:11" ht="13.2"/>
    <row r="6" spans="1:11" ht="13.2"/>
    <row r="7" spans="1:11" ht="13.2"/>
    <row r="8" spans="1:11" ht="13.2"/>
    <row r="9" spans="1:11" ht="13.2"/>
    <row r="10" spans="1:11" ht="13.2"/>
    <row r="11" spans="1:11" ht="13.2"/>
    <row r="12" spans="1:11" ht="13.2"/>
    <row r="13" spans="1:11" ht="13.2"/>
    <row r="14" spans="1:11" ht="13.2"/>
    <row r="15" spans="1:11" ht="13.2"/>
    <row r="16" spans="1:1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/>
    <row r="54" ht="13.2"/>
    <row r="55" ht="13.2"/>
    <row r="56" ht="13.2"/>
    <row r="57" ht="13.2"/>
    <row r="58" ht="13.2"/>
    <row r="59" ht="13.2"/>
    <row r="60" ht="13.2"/>
    <row r="61" ht="13.2"/>
    <row r="62" ht="13.2"/>
    <row r="63" ht="13.2"/>
    <row r="64" ht="13.2"/>
    <row r="65" ht="13.2"/>
    <row r="66" ht="13.2"/>
    <row r="67" ht="13.2"/>
    <row r="68" ht="13.2"/>
    <row r="69" ht="13.2"/>
    <row r="70" ht="13.2"/>
    <row r="71" ht="13.2"/>
    <row r="72" ht="13.2"/>
    <row r="73" ht="13.2"/>
    <row r="74" ht="13.2"/>
    <row r="75" ht="13.2"/>
    <row r="76" ht="13.2"/>
    <row r="77" ht="13.2"/>
    <row r="78" ht="13.2"/>
    <row r="79" ht="13.2"/>
    <row r="80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</sheetData>
  <mergeCells count="1">
    <mergeCell ref="A2:K2"/>
  </mergeCells>
  <phoneticPr fontId="3"/>
  <pageMargins left="0.7" right="0.7" top="0.75" bottom="0.75" header="0.3" footer="0.3"/>
  <pageSetup paperSize="9" scale="96" orientation="portrait" r:id="rId1"/>
  <rowBreaks count="2" manualBreakCount="2">
    <brk id="54" max="16383" man="1"/>
    <brk id="102" max="16383" man="1"/>
  </rowBreaks>
  <drawing r:id="rId2"/>
  <legacyDrawing r:id="rId3"/>
  <oleObjects>
    <mc:AlternateContent xmlns:mc="http://schemas.openxmlformats.org/markup-compatibility/2006">
      <mc:Choice Requires="x14">
        <oleObject progId="文書" shapeId="9241" r:id="rId4">
          <objectPr defaultSize="0" autoPict="0" r:id="rId5">
            <anchor moveWithCells="1">
              <from>
                <xdr:col>1</xdr:col>
                <xdr:colOff>0</xdr:colOff>
                <xdr:row>54</xdr:row>
                <xdr:rowOff>68580</xdr:rowOff>
              </from>
              <to>
                <xdr:col>11</xdr:col>
                <xdr:colOff>7620</xdr:colOff>
                <xdr:row>103</xdr:row>
                <xdr:rowOff>144780</xdr:rowOff>
              </to>
            </anchor>
          </objectPr>
        </oleObject>
      </mc:Choice>
      <mc:Fallback>
        <oleObject progId="文書" shapeId="9241" r:id="rId4"/>
      </mc:Fallback>
    </mc:AlternateContent>
    <mc:AlternateContent xmlns:mc="http://schemas.openxmlformats.org/markup-compatibility/2006">
      <mc:Choice Requires="x14">
        <oleObject progId="文書" shapeId="9244" r:id="rId6">
          <objectPr defaultSize="0" r:id="rId7">
            <anchor moveWithCells="1">
              <from>
                <xdr:col>1</xdr:col>
                <xdr:colOff>0</xdr:colOff>
                <xdr:row>101</xdr:row>
                <xdr:rowOff>45720</xdr:rowOff>
              </from>
              <to>
                <xdr:col>10</xdr:col>
                <xdr:colOff>601980</xdr:colOff>
                <xdr:row>155</xdr:row>
                <xdr:rowOff>144780</xdr:rowOff>
              </to>
            </anchor>
          </objectPr>
        </oleObject>
      </mc:Choice>
      <mc:Fallback>
        <oleObject progId="文書" shapeId="9244" r:id="rId6"/>
      </mc:Fallback>
    </mc:AlternateContent>
    <mc:AlternateContent xmlns:mc="http://schemas.openxmlformats.org/markup-compatibility/2006">
      <mc:Choice Requires="x14">
        <oleObject progId="文書" shapeId="9246" r:id="rId8">
          <objectPr defaultSize="0" r:id="rId9">
            <anchor moveWithCells="1">
              <from>
                <xdr:col>1</xdr:col>
                <xdr:colOff>0</xdr:colOff>
                <xdr:row>2</xdr:row>
                <xdr:rowOff>106680</xdr:rowOff>
              </from>
              <to>
                <xdr:col>11</xdr:col>
                <xdr:colOff>22860</xdr:colOff>
                <xdr:row>55</xdr:row>
                <xdr:rowOff>30480</xdr:rowOff>
              </to>
            </anchor>
          </objectPr>
        </oleObject>
      </mc:Choice>
      <mc:Fallback>
        <oleObject progId="文書" shapeId="924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54"/>
  <sheetViews>
    <sheetView showGridLines="0" topLeftCell="A4" zoomScaleNormal="100" workbookViewId="0">
      <selection activeCell="E12" sqref="E12"/>
    </sheetView>
  </sheetViews>
  <sheetFormatPr defaultColWidth="18.6640625" defaultRowHeight="12.75" customHeight="1"/>
  <cols>
    <col min="1" max="1" width="2.6640625" style="6" customWidth="1"/>
    <col min="2" max="2" width="4.6640625" style="6" customWidth="1"/>
    <col min="3" max="3" width="25.6640625" style="6" customWidth="1"/>
    <col min="4" max="4" width="18.109375" style="6" customWidth="1"/>
    <col min="5" max="5" width="53.109375" style="6" customWidth="1"/>
    <col min="6" max="6" width="11.21875" style="6" customWidth="1"/>
    <col min="7" max="7" width="20" style="6" bestFit="1" customWidth="1"/>
    <col min="8" max="10" width="12.6640625" style="6" customWidth="1"/>
    <col min="11" max="16384" width="18.6640625" style="6"/>
  </cols>
  <sheetData>
    <row r="1" spans="2:10" ht="15" customHeight="1" thickBot="1"/>
    <row r="2" spans="2:10" ht="30" customHeight="1" thickBot="1">
      <c r="B2" s="656" t="s">
        <v>296</v>
      </c>
      <c r="C2" s="657"/>
      <c r="D2" s="657"/>
      <c r="E2" s="658"/>
      <c r="G2" s="656" t="s">
        <v>298</v>
      </c>
      <c r="H2" s="657"/>
      <c r="I2" s="657"/>
      <c r="J2" s="658"/>
    </row>
    <row r="3" spans="2:10" ht="19.5" customHeight="1" thickBot="1"/>
    <row r="4" spans="2:10" ht="18" customHeight="1" thickBot="1">
      <c r="B4" s="660" t="s">
        <v>297</v>
      </c>
      <c r="C4" s="661"/>
      <c r="D4" s="596" t="s">
        <v>346</v>
      </c>
      <c r="G4" s="37" t="s">
        <v>63</v>
      </c>
      <c r="H4" s="38" t="s">
        <v>64</v>
      </c>
    </row>
    <row r="5" spans="2:10" ht="26.25" customHeight="1" thickBot="1">
      <c r="G5" s="39" t="s">
        <v>342</v>
      </c>
      <c r="H5" s="40" t="s">
        <v>49</v>
      </c>
    </row>
    <row r="6" spans="2:10" ht="20.25" customHeight="1" thickBot="1">
      <c r="B6" s="656" t="s">
        <v>331</v>
      </c>
      <c r="C6" s="657"/>
      <c r="D6" s="657"/>
      <c r="E6" s="658"/>
    </row>
    <row r="7" spans="2:10" ht="19.5" customHeight="1" thickBot="1">
      <c r="D7" s="595" t="s">
        <v>299</v>
      </c>
    </row>
    <row r="8" spans="2:10" ht="19.5" customHeight="1" thickBot="1">
      <c r="B8" s="662" t="s">
        <v>329</v>
      </c>
      <c r="C8" s="663"/>
      <c r="D8" s="633">
        <v>100</v>
      </c>
    </row>
    <row r="9" spans="2:10" ht="19.5" customHeight="1" thickBot="1">
      <c r="G9" s="6" t="s">
        <v>76</v>
      </c>
    </row>
    <row r="10" spans="2:10" ht="19.5" customHeight="1" thickBot="1">
      <c r="B10" s="656" t="s">
        <v>332</v>
      </c>
      <c r="C10" s="657"/>
      <c r="D10" s="657"/>
      <c r="E10" s="658"/>
      <c r="F10" s="7"/>
      <c r="G10" s="9"/>
      <c r="H10" s="514" t="s">
        <v>42</v>
      </c>
      <c r="I10" s="20" t="s">
        <v>49</v>
      </c>
    </row>
    <row r="11" spans="2:10" ht="19.5" customHeight="1">
      <c r="B11" s="19"/>
      <c r="C11" s="19"/>
      <c r="D11" s="19"/>
      <c r="E11" s="19"/>
      <c r="F11" s="7"/>
      <c r="G11" s="243" t="str">
        <f>IF(ISBLANK(関係係数シート!K6),"",関係係数シート!K6)</f>
        <v>平成27年（2015年）</v>
      </c>
      <c r="H11" s="244">
        <f>IF(ISBLANK(関係係数シート!L6),"",関係係数シート!L6)</f>
        <v>0.62467945406212722</v>
      </c>
      <c r="I11" s="244">
        <f>IF(ISBLANK(関係係数シート!M6),"",関係係数シート!M6)</f>
        <v>0.66061543883874363</v>
      </c>
    </row>
    <row r="12" spans="2:10" ht="19.5" customHeight="1" thickBot="1">
      <c r="D12" s="14" t="s">
        <v>103</v>
      </c>
      <c r="G12" s="245" t="str">
        <f>IF(ISBLANK(関係係数シート!K7),"",関係係数シート!K7)</f>
        <v>平成28年（2016年）</v>
      </c>
      <c r="H12" s="246">
        <f>IF(ISBLANK(関係係数シート!L7),"",関係係数シート!L7)</f>
        <v>0.59904499943021727</v>
      </c>
      <c r="I12" s="246">
        <f>IF(ISBLANK(関係係数シート!M7),"",関係係数シート!M7)</f>
        <v>0.66163167733302597</v>
      </c>
    </row>
    <row r="13" spans="2:10" ht="19.5" customHeight="1" thickBot="1">
      <c r="B13" s="33"/>
      <c r="C13" s="34" t="s">
        <v>241</v>
      </c>
      <c r="D13" s="35" t="s">
        <v>67</v>
      </c>
      <c r="E13" s="76" t="s">
        <v>134</v>
      </c>
      <c r="G13" s="247" t="str">
        <f>IF(ISBLANK(関係係数シート!K8),"",関係係数シート!K8)</f>
        <v>平成29年（2017年）</v>
      </c>
      <c r="H13" s="246">
        <f>IF(ISBLANK(関係係数シート!L8),"",関係係数シート!L8)</f>
        <v>0.59507024568869082</v>
      </c>
      <c r="I13" s="246">
        <f>IF(ISBLANK(関係係数シート!M8),"",関係係数シート!M8)</f>
        <v>0.63798987150944986</v>
      </c>
    </row>
    <row r="14" spans="2:10" ht="24">
      <c r="B14" s="234" t="s">
        <v>0</v>
      </c>
      <c r="C14" s="235" t="s">
        <v>201</v>
      </c>
      <c r="D14" s="606">
        <f ca="1">IFERROR($D$8*VLOOKUP(B14,INDIRECT("'"&amp;$D$4&amp;"'!L:P"),5,0),0)</f>
        <v>7.177082245174546</v>
      </c>
      <c r="E14" s="236" t="s">
        <v>106</v>
      </c>
      <c r="G14" s="245" t="str">
        <f>IF(ISBLANK(関係係数シート!K9),"",関係係数シート!K9)</f>
        <v>平成30年（2018年）</v>
      </c>
      <c r="H14" s="246">
        <f>IF(ISBLANK(関係係数シート!L9),"",関係係数シート!L9)</f>
        <v>0.58948526099131648</v>
      </c>
      <c r="I14" s="246">
        <f>IF(ISBLANK(関係係数シート!M9),"",関係係数シート!M9)</f>
        <v>0.5401184019760511</v>
      </c>
    </row>
    <row r="15" spans="2:10" ht="19.5" customHeight="1">
      <c r="B15" s="80" t="s">
        <v>4</v>
      </c>
      <c r="C15" s="77" t="s">
        <v>1</v>
      </c>
      <c r="D15" s="607">
        <f t="shared" ref="D15:D50" ca="1" si="0">IFERROR($D$8*VLOOKUP(B15,INDIRECT("'"&amp;$D$4&amp;"'!L:P"),5,0),0)</f>
        <v>0</v>
      </c>
      <c r="E15" s="73" t="s">
        <v>107</v>
      </c>
      <c r="G15" s="247" t="str">
        <f>IF(ISBLANK(関係係数シート!K10),"",関係係数シート!K10)</f>
        <v>令和元年（2019年）</v>
      </c>
      <c r="H15" s="246">
        <f>IF(ISBLANK(関係係数シート!L10),"",関係係数シート!L10)</f>
        <v>0.57400213005402745</v>
      </c>
      <c r="I15" s="246">
        <f>IF(ISBLANK(関係係数シート!M10),"",関係係数シート!M10)</f>
        <v>0.58761073014152609</v>
      </c>
    </row>
    <row r="16" spans="2:10" ht="19.5" customHeight="1">
      <c r="B16" s="80" t="s">
        <v>10</v>
      </c>
      <c r="C16" s="77" t="s">
        <v>83</v>
      </c>
      <c r="D16" s="607">
        <f t="shared" ca="1" si="0"/>
        <v>44.940998703018202</v>
      </c>
      <c r="E16" s="73" t="s">
        <v>108</v>
      </c>
      <c r="G16" s="245" t="str">
        <f>IF(ISBLANK(関係係数シート!K11),"",関係係数シート!K11)</f>
        <v>令和２年（2020年）</v>
      </c>
      <c r="H16" s="246">
        <f>IF(ISBLANK(関係係数シート!L11),"",関係係数シート!L11)</f>
        <v>0.53516732899992814</v>
      </c>
      <c r="I16" s="246">
        <f>IF(ISBLANK(関係係数シート!M11),"",関係係数シート!M11)</f>
        <v>0.56758391640723727</v>
      </c>
    </row>
    <row r="17" spans="2:9" ht="19.5" customHeight="1">
      <c r="B17" s="80" t="s">
        <v>14</v>
      </c>
      <c r="C17" s="77" t="s">
        <v>2</v>
      </c>
      <c r="D17" s="607">
        <f t="shared" ca="1" si="0"/>
        <v>24.211256006605968</v>
      </c>
      <c r="E17" s="73" t="s">
        <v>109</v>
      </c>
      <c r="G17" s="247" t="str">
        <f>IF(ISBLANK(関係係数シート!K12),"",関係係数シート!K12)</f>
        <v>令和３年（2021年）</v>
      </c>
      <c r="H17" s="246">
        <f>IF(ISBLANK(関係係数シート!L12),"",関係係数シート!L12)</f>
        <v>0.51510149141910211</v>
      </c>
      <c r="I17" s="246">
        <f>IF(ISBLANK(関係係数シート!M12),"",関係係数シート!M12)</f>
        <v>0.55742170177227612</v>
      </c>
    </row>
    <row r="18" spans="2:9" ht="19.5" customHeight="1">
      <c r="B18" s="237" t="s">
        <v>15</v>
      </c>
      <c r="C18" s="238" t="s">
        <v>3</v>
      </c>
      <c r="D18" s="608">
        <f t="shared" ca="1" si="0"/>
        <v>0.35361276884485088</v>
      </c>
      <c r="E18" s="239" t="s">
        <v>110</v>
      </c>
      <c r="G18" s="245" t="str">
        <f>IF(ISBLANK(関係係数シート!K13),"",関係係数シート!K13)</f>
        <v>令和４年（2022年）</v>
      </c>
      <c r="H18" s="246">
        <f>IF(ISBLANK(関係係数シート!L13),"",関係係数シート!L13)</f>
        <v>0.52065488066092258</v>
      </c>
      <c r="I18" s="246">
        <f>IF(ISBLANK(関係係数シート!M13),"",関係係数シート!M13)</f>
        <v>0.53412627708601101</v>
      </c>
    </row>
    <row r="19" spans="2:9" ht="19.5" customHeight="1">
      <c r="B19" s="231" t="s">
        <v>19</v>
      </c>
      <c r="C19" s="232" t="s">
        <v>5</v>
      </c>
      <c r="D19" s="609">
        <f t="shared" ca="1" si="0"/>
        <v>2.5094361505089662</v>
      </c>
      <c r="E19" s="233" t="s">
        <v>231</v>
      </c>
      <c r="G19" s="248" t="str">
        <f>IF(ISBLANK(関係係数シート!K14),"",関係係数シート!K14)</f>
        <v>令和５年（2023年）</v>
      </c>
      <c r="H19" s="249">
        <f>IF(ISBLANK(関係係数シート!L14),"",関係係数シート!L14)</f>
        <v>0.54715948066986786</v>
      </c>
      <c r="I19" s="249">
        <f>IF(ISBLANK(関係係数シート!M14),"",関係係数シート!M14)</f>
        <v>0.5960677179768451</v>
      </c>
    </row>
    <row r="20" spans="2:9" ht="19.5" customHeight="1">
      <c r="B20" s="80" t="s">
        <v>21</v>
      </c>
      <c r="C20" s="77" t="s">
        <v>6</v>
      </c>
      <c r="D20" s="607">
        <f t="shared" ca="1" si="0"/>
        <v>4.8605009888017818</v>
      </c>
      <c r="E20" s="73" t="s">
        <v>111</v>
      </c>
      <c r="G20" s="8" t="s">
        <v>88</v>
      </c>
      <c r="H20" s="17">
        <f>AVERAGE(H11:H19)</f>
        <v>0.56670725244179998</v>
      </c>
      <c r="I20" s="17">
        <f>AVERAGE(I11:I19)</f>
        <v>0.59368508144901844</v>
      </c>
    </row>
    <row r="21" spans="2:9" ht="19.5" customHeight="1">
      <c r="B21" s="80" t="s">
        <v>23</v>
      </c>
      <c r="C21" s="77" t="s">
        <v>202</v>
      </c>
      <c r="D21" s="607">
        <f t="shared" ca="1" si="0"/>
        <v>0.67394764186002865</v>
      </c>
      <c r="E21" s="73" t="s">
        <v>232</v>
      </c>
    </row>
    <row r="22" spans="2:9" ht="19.5" customHeight="1">
      <c r="B22" s="80" t="s">
        <v>25</v>
      </c>
      <c r="C22" s="77" t="s">
        <v>267</v>
      </c>
      <c r="D22" s="607">
        <f t="shared" ca="1" si="0"/>
        <v>0.14126653747391357</v>
      </c>
      <c r="E22" s="73" t="s">
        <v>112</v>
      </c>
    </row>
    <row r="23" spans="2:9" ht="19.5" customHeight="1">
      <c r="B23" s="81" t="s">
        <v>27</v>
      </c>
      <c r="C23" s="78" t="s">
        <v>8</v>
      </c>
      <c r="D23" s="610">
        <f t="shared" ca="1" si="0"/>
        <v>0</v>
      </c>
      <c r="E23" s="74" t="s">
        <v>233</v>
      </c>
    </row>
    <row r="24" spans="2:9" ht="19.5" customHeight="1">
      <c r="B24" s="240" t="s">
        <v>29</v>
      </c>
      <c r="C24" s="241" t="s">
        <v>9</v>
      </c>
      <c r="D24" s="611">
        <f t="shared" ca="1" si="0"/>
        <v>0</v>
      </c>
      <c r="E24" s="242" t="s">
        <v>113</v>
      </c>
    </row>
    <row r="25" spans="2:9" ht="19.5" customHeight="1">
      <c r="B25" s="80" t="s">
        <v>30</v>
      </c>
      <c r="C25" s="77" t="s">
        <v>11</v>
      </c>
      <c r="D25" s="607">
        <f t="shared" ca="1" si="0"/>
        <v>0.19286649028411137</v>
      </c>
      <c r="E25" s="73" t="s">
        <v>234</v>
      </c>
    </row>
    <row r="26" spans="2:9" ht="19.5" customHeight="1">
      <c r="B26" s="80" t="s">
        <v>31</v>
      </c>
      <c r="C26" s="77" t="s">
        <v>203</v>
      </c>
      <c r="D26" s="607">
        <f t="shared" ca="1" si="0"/>
        <v>0</v>
      </c>
      <c r="E26" s="73" t="s">
        <v>114</v>
      </c>
      <c r="F26" s="10"/>
    </row>
    <row r="27" spans="2:9" ht="19.5" customHeight="1">
      <c r="B27" s="80" t="s">
        <v>33</v>
      </c>
      <c r="C27" s="77" t="s">
        <v>204</v>
      </c>
      <c r="D27" s="607">
        <f t="shared" ca="1" si="0"/>
        <v>5.5999948786261159E-3</v>
      </c>
      <c r="E27" s="73" t="s">
        <v>115</v>
      </c>
      <c r="F27" s="10"/>
    </row>
    <row r="28" spans="2:9" ht="19.5" customHeight="1">
      <c r="B28" s="237" t="s">
        <v>35</v>
      </c>
      <c r="C28" s="238" t="s">
        <v>205</v>
      </c>
      <c r="D28" s="608">
        <f t="shared" ca="1" si="0"/>
        <v>8.4436694311528726E-2</v>
      </c>
      <c r="E28" s="239" t="s">
        <v>116</v>
      </c>
      <c r="F28" s="10"/>
    </row>
    <row r="29" spans="2:9" ht="19.5" customHeight="1">
      <c r="B29" s="231" t="s">
        <v>37</v>
      </c>
      <c r="C29" s="232" t="s">
        <v>84</v>
      </c>
      <c r="D29" s="609">
        <f t="shared" ca="1" si="0"/>
        <v>0</v>
      </c>
      <c r="E29" s="233" t="s">
        <v>117</v>
      </c>
      <c r="F29" s="10"/>
    </row>
    <row r="30" spans="2:9" ht="36">
      <c r="B30" s="80" t="s">
        <v>74</v>
      </c>
      <c r="C30" s="77" t="s">
        <v>206</v>
      </c>
      <c r="D30" s="607">
        <f t="shared" ca="1" si="0"/>
        <v>0.45446192073419506</v>
      </c>
      <c r="E30" s="73" t="s">
        <v>118</v>
      </c>
    </row>
    <row r="31" spans="2:9" ht="19.5" customHeight="1">
      <c r="B31" s="80" t="s">
        <v>75</v>
      </c>
      <c r="C31" s="77" t="s">
        <v>207</v>
      </c>
      <c r="D31" s="607">
        <f t="shared" ca="1" si="0"/>
        <v>3.7353822485312138</v>
      </c>
      <c r="E31" s="73" t="s">
        <v>119</v>
      </c>
    </row>
    <row r="32" spans="2:9" ht="19.5" customHeight="1">
      <c r="B32" s="80" t="s">
        <v>82</v>
      </c>
      <c r="C32" s="77" t="s">
        <v>13</v>
      </c>
      <c r="D32" s="607">
        <f t="shared" ca="1" si="0"/>
        <v>1.0950865138695032</v>
      </c>
      <c r="E32" s="73" t="s">
        <v>120</v>
      </c>
    </row>
    <row r="33" spans="2:5" ht="60">
      <c r="B33" s="81" t="s">
        <v>208</v>
      </c>
      <c r="C33" s="78" t="s">
        <v>16</v>
      </c>
      <c r="D33" s="610">
        <f t="shared" ca="1" si="0"/>
        <v>7.316334908845036</v>
      </c>
      <c r="E33" s="74" t="s">
        <v>235</v>
      </c>
    </row>
    <row r="34" spans="2:5" ht="24">
      <c r="B34" s="240" t="s">
        <v>209</v>
      </c>
      <c r="C34" s="241" t="s">
        <v>17</v>
      </c>
      <c r="D34" s="611">
        <f t="shared" ca="1" si="0"/>
        <v>0</v>
      </c>
      <c r="E34" s="242" t="s">
        <v>121</v>
      </c>
    </row>
    <row r="35" spans="2:5" ht="19.5" customHeight="1">
      <c r="B35" s="80" t="s">
        <v>210</v>
      </c>
      <c r="C35" s="77" t="s">
        <v>18</v>
      </c>
      <c r="D35" s="607">
        <f t="shared" ca="1" si="0"/>
        <v>0</v>
      </c>
      <c r="E35" s="73" t="s">
        <v>122</v>
      </c>
    </row>
    <row r="36" spans="2:5" ht="19.5" customHeight="1">
      <c r="B36" s="80" t="s">
        <v>211</v>
      </c>
      <c r="C36" s="77" t="s">
        <v>212</v>
      </c>
      <c r="D36" s="607">
        <f t="shared" ca="1" si="0"/>
        <v>0</v>
      </c>
      <c r="E36" s="73" t="s">
        <v>123</v>
      </c>
    </row>
    <row r="37" spans="2:5" ht="19.5" customHeight="1">
      <c r="B37" s="80" t="s">
        <v>213</v>
      </c>
      <c r="C37" s="77" t="s">
        <v>85</v>
      </c>
      <c r="D37" s="607">
        <f t="shared" ca="1" si="0"/>
        <v>0</v>
      </c>
      <c r="E37" s="73" t="s">
        <v>124</v>
      </c>
    </row>
    <row r="38" spans="2:5" ht="24">
      <c r="B38" s="237" t="s">
        <v>214</v>
      </c>
      <c r="C38" s="238" t="s">
        <v>20</v>
      </c>
      <c r="D38" s="608">
        <f t="shared" ca="1" si="0"/>
        <v>0</v>
      </c>
      <c r="E38" s="239" t="s">
        <v>125</v>
      </c>
    </row>
    <row r="39" spans="2:5" ht="19.5" customHeight="1">
      <c r="B39" s="231" t="s">
        <v>215</v>
      </c>
      <c r="C39" s="232" t="s">
        <v>22</v>
      </c>
      <c r="D39" s="609">
        <f t="shared" ca="1" si="0"/>
        <v>0</v>
      </c>
      <c r="E39" s="233" t="s">
        <v>126</v>
      </c>
    </row>
    <row r="40" spans="2:5" ht="19.5" customHeight="1">
      <c r="B40" s="80" t="s">
        <v>216</v>
      </c>
      <c r="C40" s="77" t="s">
        <v>24</v>
      </c>
      <c r="D40" s="607">
        <f t="shared" ca="1" si="0"/>
        <v>0</v>
      </c>
      <c r="E40" s="73" t="s">
        <v>127</v>
      </c>
    </row>
    <row r="41" spans="2:5" ht="40.049999999999997" customHeight="1">
      <c r="B41" s="80" t="s">
        <v>217</v>
      </c>
      <c r="C41" s="77" t="s">
        <v>218</v>
      </c>
      <c r="D41" s="607">
        <f t="shared" ca="1" si="0"/>
        <v>0</v>
      </c>
      <c r="E41" s="73" t="s">
        <v>236</v>
      </c>
    </row>
    <row r="42" spans="2:5" ht="40.049999999999997" customHeight="1">
      <c r="B42" s="80" t="s">
        <v>219</v>
      </c>
      <c r="C42" s="77" t="s">
        <v>86</v>
      </c>
      <c r="D42" s="607">
        <f t="shared" ca="1" si="0"/>
        <v>1.0950865138695032</v>
      </c>
      <c r="E42" s="73" t="s">
        <v>128</v>
      </c>
    </row>
    <row r="43" spans="2:5" ht="19.5" customHeight="1">
      <c r="B43" s="81" t="s">
        <v>220</v>
      </c>
      <c r="C43" s="78" t="s">
        <v>26</v>
      </c>
      <c r="D43" s="610">
        <f t="shared" ca="1" si="0"/>
        <v>0</v>
      </c>
      <c r="E43" s="74" t="s">
        <v>129</v>
      </c>
    </row>
    <row r="44" spans="2:5" ht="19.5" customHeight="1">
      <c r="B44" s="240" t="s">
        <v>221</v>
      </c>
      <c r="C44" s="241" t="s">
        <v>28</v>
      </c>
      <c r="D44" s="611">
        <f t="shared" ca="1" si="0"/>
        <v>0</v>
      </c>
      <c r="E44" s="242" t="s">
        <v>237</v>
      </c>
    </row>
    <row r="45" spans="2:5" ht="19.5" customHeight="1">
      <c r="B45" s="80" t="s">
        <v>222</v>
      </c>
      <c r="C45" s="77" t="s">
        <v>223</v>
      </c>
      <c r="D45" s="607">
        <f t="shared" ca="1" si="0"/>
        <v>0</v>
      </c>
      <c r="E45" s="73" t="s">
        <v>130</v>
      </c>
    </row>
    <row r="46" spans="2:5" ht="36">
      <c r="B46" s="80" t="s">
        <v>224</v>
      </c>
      <c r="C46" s="77" t="s">
        <v>225</v>
      </c>
      <c r="D46" s="607">
        <f t="shared" ca="1" si="0"/>
        <v>0</v>
      </c>
      <c r="E46" s="73" t="s">
        <v>131</v>
      </c>
    </row>
    <row r="47" spans="2:5" ht="24">
      <c r="B47" s="81" t="s">
        <v>226</v>
      </c>
      <c r="C47" s="78" t="s">
        <v>32</v>
      </c>
      <c r="D47" s="607">
        <f t="shared" ca="1" si="0"/>
        <v>0</v>
      </c>
      <c r="E47" s="74" t="s">
        <v>132</v>
      </c>
    </row>
    <row r="48" spans="2:5" ht="36">
      <c r="B48" s="237" t="s">
        <v>227</v>
      </c>
      <c r="C48" s="238" t="s">
        <v>34</v>
      </c>
      <c r="D48" s="608">
        <f t="shared" ca="1" si="0"/>
        <v>1.1526436723880316</v>
      </c>
      <c r="E48" s="239" t="s">
        <v>133</v>
      </c>
    </row>
    <row r="49" spans="2:5" ht="19.5" customHeight="1">
      <c r="B49" s="79" t="s">
        <v>228</v>
      </c>
      <c r="C49" s="232" t="s">
        <v>36</v>
      </c>
      <c r="D49" s="609">
        <f t="shared" ca="1" si="0"/>
        <v>0</v>
      </c>
      <c r="E49" s="233"/>
    </row>
    <row r="50" spans="2:5" ht="19.5" customHeight="1" thickBot="1">
      <c r="B50" s="81" t="s">
        <v>229</v>
      </c>
      <c r="C50" s="78" t="s">
        <v>38</v>
      </c>
      <c r="D50" s="607">
        <f t="shared" ca="1" si="0"/>
        <v>0</v>
      </c>
      <c r="E50" s="74"/>
    </row>
    <row r="51" spans="2:5" ht="19.5" customHeight="1" thickBot="1">
      <c r="B51" s="82"/>
      <c r="C51" s="83" t="s">
        <v>45</v>
      </c>
      <c r="D51" s="36">
        <f ca="1">SUM(D14:D50)</f>
        <v>100.00000000000001</v>
      </c>
      <c r="E51" s="75"/>
    </row>
    <row r="52" spans="2:5" ht="12.75" customHeight="1">
      <c r="B52" s="6" t="s">
        <v>240</v>
      </c>
    </row>
    <row r="53" spans="2:5" ht="12.75" customHeight="1">
      <c r="B53" s="6" t="s">
        <v>238</v>
      </c>
    </row>
    <row r="54" spans="2:5" ht="12.75" customHeight="1">
      <c r="B54" s="659" t="s">
        <v>239</v>
      </c>
      <c r="C54" s="659"/>
      <c r="D54" s="659"/>
      <c r="E54" s="659"/>
    </row>
  </sheetData>
  <mergeCells count="7">
    <mergeCell ref="B10:E10"/>
    <mergeCell ref="G2:J2"/>
    <mergeCell ref="B54:E54"/>
    <mergeCell ref="B2:E2"/>
    <mergeCell ref="B4:C4"/>
    <mergeCell ref="B6:E6"/>
    <mergeCell ref="B8:C8"/>
  </mergeCells>
  <phoneticPr fontId="3"/>
  <dataValidations count="3">
    <dataValidation type="list" allowBlank="1" showInputMessage="1" showErrorMessage="1" sqref="H5">
      <formula1>$H$10:$I$10</formula1>
    </dataValidation>
    <dataValidation type="list" allowBlank="1" showInputMessage="1" showErrorMessage="1" sqref="G5">
      <formula1>$G$11:$G$20</formula1>
    </dataValidation>
    <dataValidation type="list" allowBlank="1" showInputMessage="1" showErrorMessage="1" sqref="D4">
      <formula1>"百貨店＋スーパー（全国）,百貨店＋スーパー（熊本県）,百貨店（全国）,スーパー（全国）"</formula1>
    </dataValidation>
  </dataValidations>
  <hyperlinks>
    <hyperlink ref="B54" r:id="rId1" display="https://www.soumu.go.jp/toukei_toukatsu/data/io/015index.html"/>
  </hyperlinks>
  <pageMargins left="1.0629921259842521" right="0.78740157480314965" top="0.70866141732283472" bottom="0.6692913385826772" header="0.51181102362204722" footer="0.51181102362204722"/>
  <pageSetup paperSize="9" scale="48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K134"/>
  <sheetViews>
    <sheetView showGridLines="0" topLeftCell="A16" zoomScaleNormal="100" zoomScaleSheetLayoutView="85" workbookViewId="0"/>
  </sheetViews>
  <sheetFormatPr defaultColWidth="18.6640625" defaultRowHeight="12.75" customHeight="1"/>
  <cols>
    <col min="1" max="1" width="4.44140625" style="13" customWidth="1"/>
    <col min="2" max="2" width="1.21875" style="13" customWidth="1"/>
    <col min="3" max="3" width="4.21875" style="13" customWidth="1"/>
    <col min="4" max="4" width="15.6640625" style="13" customWidth="1"/>
    <col min="5" max="10" width="14.6640625" style="13" customWidth="1"/>
    <col min="11" max="11" width="1.44140625" style="13" customWidth="1"/>
    <col min="12" max="16384" width="18.6640625" style="13"/>
  </cols>
  <sheetData>
    <row r="1" spans="2:11" s="157" customFormat="1" ht="18.75" customHeight="1">
      <c r="J1" s="204" t="s">
        <v>183</v>
      </c>
    </row>
    <row r="2" spans="2:11" s="176" customFormat="1" ht="25.05" customHeight="1">
      <c r="B2" s="157"/>
      <c r="C2" s="156"/>
      <c r="D2" s="678" t="s">
        <v>181</v>
      </c>
      <c r="E2" s="679"/>
      <c r="F2" s="679"/>
      <c r="G2" s="679"/>
      <c r="H2" s="679"/>
      <c r="I2" s="679"/>
      <c r="J2" s="679"/>
    </row>
    <row r="3" spans="2:11" s="176" customFormat="1" ht="25.05" customHeight="1" thickBot="1">
      <c r="B3" s="157"/>
      <c r="C3" s="156"/>
      <c r="D3" s="680"/>
      <c r="E3" s="681"/>
      <c r="F3" s="681"/>
      <c r="G3" s="681"/>
      <c r="H3" s="681"/>
      <c r="I3" s="681"/>
      <c r="J3" s="681"/>
      <c r="K3" s="29"/>
    </row>
    <row r="4" spans="2:11" s="176" customFormat="1" ht="10.050000000000001" customHeight="1" thickTop="1">
      <c r="B4" s="157"/>
      <c r="C4" s="205"/>
      <c r="D4" s="682"/>
      <c r="E4" s="682"/>
      <c r="F4" s="682"/>
      <c r="G4" s="682"/>
      <c r="H4" s="682"/>
      <c r="I4" s="682"/>
      <c r="J4" s="682"/>
      <c r="K4" s="29"/>
    </row>
    <row r="5" spans="2:11" s="27" customFormat="1" ht="6.75" customHeight="1">
      <c r="C5" s="28"/>
      <c r="D5" s="28"/>
      <c r="E5" s="29"/>
      <c r="F5" s="29"/>
      <c r="G5" s="29"/>
      <c r="H5" s="29"/>
      <c r="I5" s="29"/>
      <c r="J5" s="29"/>
      <c r="K5" s="29"/>
    </row>
    <row r="6" spans="2:11" s="27" customFormat="1" ht="18.75" customHeight="1" thickBot="1">
      <c r="C6" s="160" t="s">
        <v>182</v>
      </c>
      <c r="D6" s="159"/>
      <c r="E6" s="159"/>
      <c r="F6" s="159"/>
      <c r="G6" s="159"/>
      <c r="H6" s="159"/>
      <c r="I6" s="159"/>
      <c r="J6" s="159"/>
      <c r="K6" s="29"/>
    </row>
    <row r="7" spans="2:11" s="27" customFormat="1" ht="25.05" customHeight="1">
      <c r="C7" s="157"/>
      <c r="D7" s="689"/>
      <c r="E7" s="690"/>
      <c r="F7" s="690"/>
      <c r="G7" s="690"/>
      <c r="H7" s="690"/>
      <c r="I7" s="690"/>
      <c r="J7" s="691"/>
      <c r="K7" s="29"/>
    </row>
    <row r="8" spans="2:11" s="27" customFormat="1" ht="25.05" customHeight="1">
      <c r="C8" s="157"/>
      <c r="D8" s="683"/>
      <c r="E8" s="684"/>
      <c r="F8" s="684"/>
      <c r="G8" s="684"/>
      <c r="H8" s="684"/>
      <c r="I8" s="684"/>
      <c r="J8" s="685"/>
      <c r="K8" s="29"/>
    </row>
    <row r="9" spans="2:11" s="27" customFormat="1" ht="25.05" customHeight="1" thickBot="1">
      <c r="C9" s="157"/>
      <c r="D9" s="686"/>
      <c r="E9" s="687"/>
      <c r="F9" s="687"/>
      <c r="G9" s="687"/>
      <c r="H9" s="687"/>
      <c r="I9" s="687"/>
      <c r="J9" s="688"/>
      <c r="K9" s="29"/>
    </row>
    <row r="10" spans="2:11" s="27" customFormat="1" ht="6" customHeight="1">
      <c r="C10" s="157"/>
      <c r="D10" s="159"/>
      <c r="E10" s="159"/>
      <c r="F10" s="159"/>
      <c r="G10" s="159"/>
      <c r="H10" s="159"/>
      <c r="I10" s="159"/>
      <c r="J10" s="159"/>
      <c r="K10" s="29"/>
    </row>
    <row r="11" spans="2:11" s="27" customFormat="1" ht="18.75" customHeight="1" thickBot="1">
      <c r="C11" s="160" t="s">
        <v>194</v>
      </c>
      <c r="D11" s="159"/>
      <c r="E11" s="159"/>
      <c r="F11" s="159"/>
      <c r="G11" s="159"/>
      <c r="H11" s="159"/>
      <c r="I11" s="159"/>
      <c r="J11" s="159"/>
      <c r="K11" s="29"/>
    </row>
    <row r="12" spans="2:11" s="27" customFormat="1" ht="18.75" customHeight="1">
      <c r="C12" s="157"/>
      <c r="D12" s="218" t="s">
        <v>192</v>
      </c>
      <c r="E12" s="206"/>
      <c r="F12" s="206"/>
      <c r="G12" s="206"/>
      <c r="H12" s="206"/>
      <c r="I12" s="206"/>
      <c r="J12" s="207"/>
      <c r="K12" s="29"/>
    </row>
    <row r="13" spans="2:11" s="27" customFormat="1" ht="25.05" customHeight="1">
      <c r="C13" s="157"/>
      <c r="D13" s="683"/>
      <c r="E13" s="684"/>
      <c r="F13" s="684"/>
      <c r="G13" s="684"/>
      <c r="H13" s="684"/>
      <c r="I13" s="684"/>
      <c r="J13" s="685"/>
      <c r="K13" s="29"/>
    </row>
    <row r="14" spans="2:11" s="27" customFormat="1" ht="25.05" customHeight="1">
      <c r="C14" s="157"/>
      <c r="D14" s="683"/>
      <c r="E14" s="684"/>
      <c r="F14" s="684"/>
      <c r="G14" s="684"/>
      <c r="H14" s="684"/>
      <c r="I14" s="684"/>
      <c r="J14" s="685"/>
      <c r="K14" s="29"/>
    </row>
    <row r="15" spans="2:11" s="27" customFormat="1" ht="18.75" customHeight="1">
      <c r="C15" s="157"/>
      <c r="D15" s="219" t="s">
        <v>193</v>
      </c>
      <c r="E15" s="208"/>
      <c r="F15" s="208"/>
      <c r="G15" s="208"/>
      <c r="H15" s="208"/>
      <c r="I15" s="208"/>
      <c r="J15" s="209"/>
      <c r="K15" s="29"/>
    </row>
    <row r="16" spans="2:11" s="27" customFormat="1" ht="25.05" customHeight="1">
      <c r="C16" s="157"/>
      <c r="D16" s="683"/>
      <c r="E16" s="684"/>
      <c r="F16" s="684"/>
      <c r="G16" s="684"/>
      <c r="H16" s="684"/>
      <c r="I16" s="684"/>
      <c r="J16" s="685"/>
      <c r="K16" s="29"/>
    </row>
    <row r="17" spans="2:11" s="27" customFormat="1" ht="25.05" customHeight="1" thickBot="1">
      <c r="C17" s="157"/>
      <c r="D17" s="686"/>
      <c r="E17" s="687"/>
      <c r="F17" s="687"/>
      <c r="G17" s="687"/>
      <c r="H17" s="687"/>
      <c r="I17" s="687"/>
      <c r="J17" s="688"/>
      <c r="K17" s="29"/>
    </row>
    <row r="18" spans="2:11" s="27" customFormat="1" ht="10.5" customHeight="1">
      <c r="C18" s="157"/>
      <c r="D18" s="157"/>
      <c r="E18" s="157"/>
      <c r="F18" s="157"/>
      <c r="G18" s="157"/>
      <c r="H18" s="157"/>
      <c r="I18" s="157"/>
      <c r="J18" s="157"/>
      <c r="K18" s="29"/>
    </row>
    <row r="19" spans="2:11" s="176" customFormat="1" ht="22.5" customHeight="1">
      <c r="B19" s="177"/>
      <c r="C19" s="664" t="s">
        <v>195</v>
      </c>
      <c r="D19" s="664"/>
      <c r="E19" s="664"/>
      <c r="F19" s="664"/>
      <c r="G19" s="664"/>
      <c r="H19" s="664"/>
      <c r="I19" s="664"/>
      <c r="J19" s="664"/>
      <c r="K19" s="177"/>
    </row>
    <row r="20" spans="2:11" s="213" customFormat="1" ht="9.75" customHeight="1">
      <c r="B20" s="212"/>
      <c r="C20" s="214"/>
      <c r="D20" s="214"/>
      <c r="E20" s="214"/>
      <c r="F20" s="214"/>
      <c r="G20" s="214"/>
      <c r="H20" s="214"/>
      <c r="I20" s="214"/>
      <c r="J20" s="214"/>
      <c r="K20" s="212"/>
    </row>
    <row r="21" spans="2:11" s="27" customFormat="1" ht="13.5" customHeight="1" thickBot="1">
      <c r="B21" s="170"/>
      <c r="C21" s="170"/>
      <c r="D21" s="170"/>
      <c r="E21" s="170"/>
      <c r="F21" s="170"/>
      <c r="G21" s="170"/>
      <c r="H21" s="67" t="s">
        <v>103</v>
      </c>
      <c r="I21" s="170"/>
      <c r="J21" s="67" t="s">
        <v>104</v>
      </c>
      <c r="K21" s="170"/>
    </row>
    <row r="22" spans="2:11" s="27" customFormat="1" ht="6" customHeight="1">
      <c r="B22" s="170"/>
      <c r="C22" s="170"/>
      <c r="D22" s="708"/>
      <c r="E22" s="709"/>
      <c r="F22" s="705" t="s">
        <v>55</v>
      </c>
      <c r="G22" s="84"/>
      <c r="H22" s="84"/>
      <c r="I22" s="705" t="s">
        <v>60</v>
      </c>
      <c r="J22" s="108"/>
      <c r="K22" s="170"/>
    </row>
    <row r="23" spans="2:11" s="27" customFormat="1" ht="6" customHeight="1">
      <c r="B23" s="170"/>
      <c r="C23" s="170"/>
      <c r="D23" s="710"/>
      <c r="E23" s="711"/>
      <c r="F23" s="706"/>
      <c r="G23" s="692" t="s">
        <v>100</v>
      </c>
      <c r="H23" s="85"/>
      <c r="I23" s="706"/>
      <c r="J23" s="694" t="s">
        <v>61</v>
      </c>
      <c r="K23" s="170"/>
    </row>
    <row r="24" spans="2:11" s="171" customFormat="1" ht="30" customHeight="1" thickBot="1">
      <c r="B24" s="172"/>
      <c r="C24" s="172"/>
      <c r="D24" s="712"/>
      <c r="E24" s="713"/>
      <c r="F24" s="707"/>
      <c r="G24" s="693"/>
      <c r="H24" s="86" t="s">
        <v>101</v>
      </c>
      <c r="I24" s="707"/>
      <c r="J24" s="695"/>
      <c r="K24" s="172"/>
    </row>
    <row r="25" spans="2:11" s="27" customFormat="1" ht="20.100000000000001" customHeight="1">
      <c r="B25" s="170"/>
      <c r="C25" s="170"/>
      <c r="D25" s="724" t="s">
        <v>56</v>
      </c>
      <c r="E25" s="173"/>
      <c r="F25" s="87">
        <f ca="1">'計算シート '!M45</f>
        <v>59.656937303305909</v>
      </c>
      <c r="G25" s="88">
        <f ca="1">'計算シート '!N45</f>
        <v>33.104576780400585</v>
      </c>
      <c r="H25" s="89">
        <f ca="1">'計算シート '!O45</f>
        <v>17.673910512928625</v>
      </c>
      <c r="I25" s="90">
        <f ca="1">'計算シート '!AA45</f>
        <v>6</v>
      </c>
      <c r="J25" s="109">
        <f ca="1">'計算シート '!AE45</f>
        <v>3</v>
      </c>
      <c r="K25" s="170"/>
    </row>
    <row r="26" spans="2:11" s="27" customFormat="1" ht="20.100000000000001" customHeight="1">
      <c r="B26" s="170"/>
      <c r="C26" s="170"/>
      <c r="D26" s="725"/>
      <c r="E26" s="91" t="s">
        <v>140</v>
      </c>
      <c r="F26" s="92">
        <f ca="1">'計算シート '!E45</f>
        <v>43.73155258827164</v>
      </c>
      <c r="G26" s="93">
        <f ca="1">'計算シート '!F45</f>
        <v>24.676894409004095</v>
      </c>
      <c r="H26" s="94">
        <f ca="1">'計算シート '!G45</f>
        <v>13.988789805770471</v>
      </c>
      <c r="I26" s="95">
        <f ca="1">'計算シート '!Y45</f>
        <v>5</v>
      </c>
      <c r="J26" s="110">
        <f ca="1">'計算シート '!AC45</f>
        <v>3</v>
      </c>
      <c r="K26" s="170"/>
    </row>
    <row r="27" spans="2:11" s="27" customFormat="1" ht="20.100000000000001" customHeight="1">
      <c r="B27" s="170"/>
      <c r="C27" s="170"/>
      <c r="D27" s="726"/>
      <c r="E27" s="96" t="s">
        <v>141</v>
      </c>
      <c r="F27" s="97">
        <f ca="1">'計算シート '!J45</f>
        <v>15.92538471503426</v>
      </c>
      <c r="G27" s="98">
        <f ca="1">'計算シート '!K45</f>
        <v>8.4276823713964912</v>
      </c>
      <c r="H27" s="99">
        <f ca="1">'計算シート '!L45</f>
        <v>3.6851207071581502</v>
      </c>
      <c r="I27" s="100">
        <f ca="1">'計算シート '!Z45</f>
        <v>1</v>
      </c>
      <c r="J27" s="111">
        <f ca="1">'計算シート '!AD45</f>
        <v>0</v>
      </c>
      <c r="K27" s="170"/>
    </row>
    <row r="28" spans="2:11" s="27" customFormat="1" ht="20.100000000000001" customHeight="1" thickBot="1">
      <c r="B28" s="170"/>
      <c r="C28" s="170"/>
      <c r="D28" s="714" t="s">
        <v>57</v>
      </c>
      <c r="E28" s="715"/>
      <c r="F28" s="101">
        <f ca="1">'計算シート '!U45</f>
        <v>9.7443907464439494</v>
      </c>
      <c r="G28" s="102">
        <f ca="1">'計算シート '!V45</f>
        <v>6.0639448855226377</v>
      </c>
      <c r="H28" s="103">
        <f ca="1">'計算シート '!W45</f>
        <v>2.5922468184033196</v>
      </c>
      <c r="I28" s="104">
        <f ca="1">'計算シート '!AB45</f>
        <v>0</v>
      </c>
      <c r="J28" s="112">
        <f ca="1">'計算シート '!AF45</f>
        <v>0</v>
      </c>
      <c r="K28" s="170"/>
    </row>
    <row r="29" spans="2:11" s="27" customFormat="1" ht="20.100000000000001" customHeight="1" thickBot="1">
      <c r="B29" s="170"/>
      <c r="C29" s="170"/>
      <c r="D29" s="716" t="s">
        <v>45</v>
      </c>
      <c r="E29" s="717"/>
      <c r="F29" s="105">
        <f ca="1">F25+F28</f>
        <v>69.401328049749864</v>
      </c>
      <c r="G29" s="106">
        <f ca="1">G25+G28</f>
        <v>39.168521665923222</v>
      </c>
      <c r="H29" s="107">
        <f t="shared" ref="H29:J29" ca="1" si="0">H25+H28</f>
        <v>20.266157331331947</v>
      </c>
      <c r="I29" s="105">
        <f t="shared" ca="1" si="0"/>
        <v>6</v>
      </c>
      <c r="J29" s="113">
        <f t="shared" ca="1" si="0"/>
        <v>3</v>
      </c>
      <c r="K29" s="170"/>
    </row>
    <row r="30" spans="2:11" s="27" customFormat="1" ht="15.75" customHeight="1">
      <c r="B30" s="170"/>
      <c r="C30" s="170"/>
      <c r="D30" s="132" t="s">
        <v>180</v>
      </c>
      <c r="E30" s="174"/>
      <c r="F30" s="175"/>
      <c r="G30" s="175"/>
      <c r="H30" s="175"/>
      <c r="I30" s="170"/>
      <c r="J30" s="170"/>
      <c r="K30" s="170"/>
    </row>
    <row r="31" spans="2:11" s="27" customFormat="1" ht="6" customHeight="1" thickBot="1">
      <c r="B31" s="170"/>
      <c r="C31" s="170"/>
      <c r="D31" s="132"/>
      <c r="E31" s="174"/>
      <c r="F31" s="175"/>
      <c r="G31" s="175"/>
      <c r="H31" s="175"/>
      <c r="I31" s="170"/>
      <c r="J31" s="170"/>
      <c r="K31" s="170"/>
    </row>
    <row r="32" spans="2:11" s="176" customFormat="1" ht="20.100000000000001" customHeight="1" thickTop="1" thickBot="1">
      <c r="B32" s="177"/>
      <c r="C32" s="177"/>
      <c r="D32" s="210" t="s">
        <v>69</v>
      </c>
      <c r="E32" s="211">
        <f ca="1">'計算シート '!U47</f>
        <v>0.69401328049749877</v>
      </c>
      <c r="F32" s="31" t="s">
        <v>81</v>
      </c>
      <c r="G32" s="177"/>
      <c r="H32" s="177"/>
      <c r="I32" s="177"/>
    </row>
    <row r="33" spans="2:11" s="27" customFormat="1" ht="8.25" customHeight="1" thickTop="1">
      <c r="B33" s="170"/>
      <c r="C33" s="170"/>
      <c r="D33" s="170"/>
      <c r="E33" s="170"/>
      <c r="F33" s="170"/>
      <c r="G33" s="170"/>
      <c r="H33" s="170"/>
      <c r="I33" s="170"/>
      <c r="J33" s="170"/>
      <c r="K33" s="170"/>
    </row>
    <row r="34" spans="2:11" s="176" customFormat="1" ht="22.5" customHeight="1">
      <c r="B34" s="177"/>
      <c r="C34" s="664" t="s">
        <v>242</v>
      </c>
      <c r="D34" s="664"/>
      <c r="E34" s="664"/>
      <c r="F34" s="664"/>
      <c r="G34" s="664"/>
      <c r="H34" s="664"/>
      <c r="I34" s="664"/>
      <c r="J34" s="664"/>
    </row>
    <row r="35" spans="2:11" s="27" customFormat="1" ht="13.5" customHeight="1">
      <c r="C35" s="32"/>
      <c r="D35" s="32"/>
      <c r="E35" s="32"/>
      <c r="F35" s="32"/>
    </row>
    <row r="36" spans="2:11" s="27" customFormat="1" ht="13.5" customHeight="1">
      <c r="C36" s="30"/>
      <c r="D36" s="30"/>
      <c r="E36" s="30"/>
      <c r="F36" s="30"/>
    </row>
    <row r="37" spans="2:11" s="27" customFormat="1" ht="13.5" customHeight="1"/>
    <row r="38" spans="2:11" s="27" customFormat="1" ht="13.2"/>
    <row r="39" spans="2:11" s="27" customFormat="1" ht="13.2"/>
    <row r="40" spans="2:11" s="27" customFormat="1" ht="13.2"/>
    <row r="41" spans="2:11" s="27" customFormat="1" ht="13.2"/>
    <row r="42" spans="2:11" s="27" customFormat="1" ht="13.2"/>
    <row r="43" spans="2:11" ht="13.2"/>
    <row r="44" spans="2:11" ht="13.2"/>
    <row r="45" spans="2:11" ht="13.2"/>
    <row r="46" spans="2:11" ht="13.2"/>
    <row r="47" spans="2:11" ht="13.2"/>
    <row r="48" spans="2:11" ht="13.2"/>
    <row r="49" spans="3:10" ht="13.2"/>
    <row r="50" spans="3:10" ht="13.2"/>
    <row r="51" spans="3:10" ht="13.2"/>
    <row r="52" spans="3:10" ht="13.2"/>
    <row r="53" spans="3:10" ht="13.2"/>
    <row r="54" spans="3:10" ht="13.2"/>
    <row r="55" spans="3:10" ht="13.2"/>
    <row r="56" spans="3:10" ht="13.2"/>
    <row r="57" spans="3:10" ht="13.2"/>
    <row r="58" spans="3:10" ht="13.2"/>
    <row r="59" spans="3:10" ht="13.2"/>
    <row r="60" spans="3:10" ht="13.2"/>
    <row r="61" spans="3:10" ht="13.2"/>
    <row r="62" spans="3:10" ht="13.2"/>
    <row r="63" spans="3:10" s="157" customFormat="1" ht="22.5" customHeight="1">
      <c r="C63" s="664" t="s">
        <v>243</v>
      </c>
      <c r="D63" s="664"/>
      <c r="E63" s="664"/>
      <c r="F63" s="664"/>
      <c r="G63" s="664"/>
      <c r="H63" s="664"/>
      <c r="I63" s="664"/>
      <c r="J63" s="664"/>
    </row>
    <row r="64" spans="3:10" ht="12.75" customHeight="1">
      <c r="G64" s="133"/>
      <c r="H64" s="133"/>
      <c r="I64" s="133"/>
      <c r="J64" s="133"/>
    </row>
    <row r="65" spans="3:10" ht="12.75" customHeight="1" thickBot="1">
      <c r="G65" s="133" t="s">
        <v>103</v>
      </c>
      <c r="H65" s="133" t="s">
        <v>158</v>
      </c>
      <c r="I65" s="133"/>
      <c r="J65" s="133" t="s">
        <v>104</v>
      </c>
    </row>
    <row r="66" spans="3:10" ht="6.75" customHeight="1">
      <c r="C66" s="718" t="s">
        <v>241</v>
      </c>
      <c r="D66" s="719"/>
      <c r="E66" s="705" t="s">
        <v>55</v>
      </c>
      <c r="F66" s="84"/>
      <c r="G66" s="84"/>
      <c r="H66" s="727" t="s">
        <v>159</v>
      </c>
      <c r="I66" s="705" t="s">
        <v>60</v>
      </c>
      <c r="J66" s="108"/>
    </row>
    <row r="67" spans="3:10" ht="6.75" customHeight="1">
      <c r="C67" s="720"/>
      <c r="D67" s="721"/>
      <c r="E67" s="706"/>
      <c r="F67" s="692" t="s">
        <v>100</v>
      </c>
      <c r="G67" s="85"/>
      <c r="H67" s="728"/>
      <c r="I67" s="730"/>
      <c r="J67" s="694" t="s">
        <v>61</v>
      </c>
    </row>
    <row r="68" spans="3:10" ht="24.6" thickBot="1">
      <c r="C68" s="722"/>
      <c r="D68" s="723"/>
      <c r="E68" s="707"/>
      <c r="F68" s="693"/>
      <c r="G68" s="86" t="s">
        <v>101</v>
      </c>
      <c r="H68" s="729"/>
      <c r="I68" s="731"/>
      <c r="J68" s="695"/>
    </row>
    <row r="69" spans="3:10" ht="13.2">
      <c r="C69" s="696" t="str">
        <f ca="1">'計算シート '!AP8</f>
        <v>商業</v>
      </c>
      <c r="D69" s="697"/>
      <c r="E69" s="178">
        <f ca="1">'計算シート '!AQ8</f>
        <v>28.213341758045136</v>
      </c>
      <c r="F69" s="179">
        <f ca="1">'計算シート '!AR8</f>
        <v>18.626942518487816</v>
      </c>
      <c r="G69" s="180">
        <f ca="1">'計算シート '!AS8</f>
        <v>11.895699348847121</v>
      </c>
      <c r="H69" s="181">
        <f ca="1">'計算シート '!AT8</f>
        <v>0.40652452266937317</v>
      </c>
      <c r="I69" s="182">
        <f ca="1">'計算シート '!AU8</f>
        <v>4</v>
      </c>
      <c r="J69" s="180">
        <f ca="1">'計算シート '!AV8</f>
        <v>3</v>
      </c>
    </row>
    <row r="70" spans="3:10" ht="13.2">
      <c r="C70" s="672" t="str">
        <f ca="1">'計算シート '!AP9</f>
        <v>飲食料品</v>
      </c>
      <c r="D70" s="673"/>
      <c r="E70" s="183">
        <f ca="1">'計算シート '!AQ9</f>
        <v>8.5151976375534879</v>
      </c>
      <c r="F70" s="184">
        <f ca="1">'計算シート '!AR9</f>
        <v>3.3063738999656263</v>
      </c>
      <c r="G70" s="185">
        <f ca="1">'計算シート '!AS9</f>
        <v>1.3645436319934001</v>
      </c>
      <c r="H70" s="186">
        <f ca="1">'計算シート '!AT9</f>
        <v>0.52921954705636221</v>
      </c>
      <c r="I70" s="187">
        <f ca="1">'計算シート '!AU9</f>
        <v>0</v>
      </c>
      <c r="J70" s="185">
        <f ca="1">'計算シート '!AV9</f>
        <v>0</v>
      </c>
    </row>
    <row r="71" spans="3:10" ht="13.2">
      <c r="C71" s="672" t="str">
        <f ca="1">'計算シート '!AP10</f>
        <v>農林漁業</v>
      </c>
      <c r="D71" s="673"/>
      <c r="E71" s="183">
        <f ca="1">'計算シート '!AQ10</f>
        <v>6.4116096090426886</v>
      </c>
      <c r="F71" s="184">
        <f ca="1">'計算シート '!AR10</f>
        <v>2.9587027666509389</v>
      </c>
      <c r="G71" s="185">
        <f ca="1">'計算シート '!AS10</f>
        <v>0.57328524101823264</v>
      </c>
      <c r="H71" s="186">
        <f ca="1">'計算シート '!AT10</f>
        <v>0.62160408477654217</v>
      </c>
      <c r="I71" s="187">
        <f ca="1">'計算シート '!AU10</f>
        <v>2</v>
      </c>
      <c r="J71" s="185">
        <f ca="1">'計算シート '!AV10</f>
        <v>0</v>
      </c>
    </row>
    <row r="72" spans="3:10" ht="13.2">
      <c r="C72" s="672" t="str">
        <f ca="1">'計算シート '!AP11</f>
        <v>運輸・郵便</v>
      </c>
      <c r="D72" s="673"/>
      <c r="E72" s="183">
        <f ca="1">'計算シート '!AQ11</f>
        <v>5.9732327156183489</v>
      </c>
      <c r="F72" s="184">
        <f ca="1">'計算シート '!AR11</f>
        <v>2.7305207506441178</v>
      </c>
      <c r="G72" s="185">
        <f ca="1">'計算シート '!AS11</f>
        <v>1.632234894180381</v>
      </c>
      <c r="H72" s="186">
        <f ca="1">'計算シート '!AT11</f>
        <v>0.70767207343716954</v>
      </c>
      <c r="I72" s="187">
        <f ca="1">'計算シート '!AU11</f>
        <v>0</v>
      </c>
      <c r="J72" s="185">
        <f ca="1">'計算シート '!AV11</f>
        <v>0</v>
      </c>
    </row>
    <row r="73" spans="3:10" ht="13.2">
      <c r="C73" s="674" t="str">
        <f ca="1">'計算シート '!AP12</f>
        <v>対事業所サービス</v>
      </c>
      <c r="D73" s="675"/>
      <c r="E73" s="188">
        <f ca="1">'計算シート '!AQ12</f>
        <v>3.5758743231091268</v>
      </c>
      <c r="F73" s="189">
        <f ca="1">'計算シート '!AR12</f>
        <v>2.1887770180665314</v>
      </c>
      <c r="G73" s="190">
        <f ca="1">'計算シート '!AS12</f>
        <v>1.2718246655980936</v>
      </c>
      <c r="H73" s="191">
        <f ca="1">'計算シート '!AT12</f>
        <v>0.75919665406977332</v>
      </c>
      <c r="I73" s="192">
        <f ca="1">'計算シート '!AU12</f>
        <v>0</v>
      </c>
      <c r="J73" s="190">
        <f ca="1">'計算シート '!AV12</f>
        <v>0</v>
      </c>
    </row>
    <row r="74" spans="3:10" ht="13.2">
      <c r="C74" s="676" t="str">
        <f ca="1">'計算シート '!AP13</f>
        <v>不動産</v>
      </c>
      <c r="D74" s="677"/>
      <c r="E74" s="193">
        <f ca="1">'計算シート '!AQ13</f>
        <v>3.3735748507226804</v>
      </c>
      <c r="F74" s="194">
        <f ca="1">'計算シート '!AR13</f>
        <v>2.8596913406472479</v>
      </c>
      <c r="G74" s="195">
        <f ca="1">'計算シート '!AS13</f>
        <v>0.16766393110899447</v>
      </c>
      <c r="H74" s="196">
        <f ca="1">'計算シート '!AT13</f>
        <v>0.80780631249452794</v>
      </c>
      <c r="I74" s="197">
        <f ca="1">'計算シート '!AU13</f>
        <v>0</v>
      </c>
      <c r="J74" s="195">
        <f ca="1">'計算シート '!AV13</f>
        <v>0</v>
      </c>
    </row>
    <row r="75" spans="3:10" ht="13.2">
      <c r="C75" s="672" t="str">
        <f ca="1">'計算シート '!AP14</f>
        <v>情報通信</v>
      </c>
      <c r="D75" s="673"/>
      <c r="E75" s="183">
        <f ca="1">'計算シート '!AQ14</f>
        <v>2.1600142972839076</v>
      </c>
      <c r="F75" s="184">
        <f ca="1">'計算シート '!AR14</f>
        <v>0.97601426216551901</v>
      </c>
      <c r="G75" s="185">
        <f ca="1">'計算シート '!AS14</f>
        <v>0.32735259469472394</v>
      </c>
      <c r="H75" s="186">
        <f ca="1">'計算シート '!AT14</f>
        <v>0.83892984223066669</v>
      </c>
      <c r="I75" s="187">
        <f ca="1">'計算シート '!AU14</f>
        <v>0</v>
      </c>
      <c r="J75" s="185">
        <f ca="1">'計算シート '!AV14</f>
        <v>0</v>
      </c>
    </row>
    <row r="76" spans="3:10" ht="13.2">
      <c r="C76" s="672" t="str">
        <f ca="1">'計算シート '!AP15</f>
        <v>対個人サービス</v>
      </c>
      <c r="D76" s="673"/>
      <c r="E76" s="183">
        <f ca="1">'計算シート '!AQ15</f>
        <v>2.0659415163330008</v>
      </c>
      <c r="F76" s="184">
        <f ca="1">'計算シート '!AR15</f>
        <v>1.1042957957179536</v>
      </c>
      <c r="G76" s="185">
        <f ca="1">'計算シート '!AS15</f>
        <v>0.59480746860936584</v>
      </c>
      <c r="H76" s="186">
        <f ca="1">'計算シート '!AT15</f>
        <v>0.86869788233001521</v>
      </c>
      <c r="I76" s="187">
        <f ca="1">'計算シート '!AU15</f>
        <v>0</v>
      </c>
      <c r="J76" s="185">
        <f ca="1">'計算シート '!AV15</f>
        <v>0</v>
      </c>
    </row>
    <row r="77" spans="3:10" ht="13.2">
      <c r="C77" s="672" t="str">
        <f ca="1">'計算シート '!AP16</f>
        <v>電力・ガス・熱供給</v>
      </c>
      <c r="D77" s="673"/>
      <c r="E77" s="183">
        <f ca="1">'計算シート '!AQ16</f>
        <v>1.6600722634821177</v>
      </c>
      <c r="F77" s="184">
        <f ca="1">'計算シート '!AR16</f>
        <v>0.59669673446212168</v>
      </c>
      <c r="G77" s="185">
        <f ca="1">'計算シート '!AS16</f>
        <v>0.1219895253812015</v>
      </c>
      <c r="H77" s="186">
        <f ca="1">'計算シート '!AT16</f>
        <v>0.8926177742129503</v>
      </c>
      <c r="I77" s="187">
        <f ca="1">'計算シート '!AU16</f>
        <v>0</v>
      </c>
      <c r="J77" s="185">
        <f ca="1">'計算シート '!AV16</f>
        <v>0</v>
      </c>
    </row>
    <row r="78" spans="3:10" ht="13.2">
      <c r="C78" s="674" t="str">
        <f ca="1">'計算シート '!AP17</f>
        <v>金融・保険</v>
      </c>
      <c r="D78" s="675"/>
      <c r="E78" s="188">
        <f ca="1">'計算シート '!AQ17</f>
        <v>1.2102352286663032</v>
      </c>
      <c r="F78" s="189">
        <f ca="1">'計算シート '!AR17</f>
        <v>0.83276181181806641</v>
      </c>
      <c r="G78" s="190">
        <f ca="1">'計算シート '!AS17</f>
        <v>0.54737261257697101</v>
      </c>
      <c r="H78" s="191">
        <f ca="1">'計算シート '!AT17</f>
        <v>0.91005598847592173</v>
      </c>
      <c r="I78" s="192">
        <f ca="1">'計算シート '!AU17</f>
        <v>0</v>
      </c>
      <c r="J78" s="190">
        <f ca="1">'計算シート '!AV17</f>
        <v>0</v>
      </c>
    </row>
    <row r="79" spans="3:10" ht="13.2">
      <c r="C79" s="676" t="str">
        <f ca="1">'計算シート '!AP18</f>
        <v>その他の製造工業製品</v>
      </c>
      <c r="D79" s="677"/>
      <c r="E79" s="193">
        <f ca="1">'計算シート '!AQ18</f>
        <v>1.0769995017304952</v>
      </c>
      <c r="F79" s="194">
        <f ca="1">'計算シート '!AR18</f>
        <v>0.53424221766007185</v>
      </c>
      <c r="G79" s="195">
        <f ca="1">'計算シート '!AS18</f>
        <v>0.32852516426060102</v>
      </c>
      <c r="H79" s="196">
        <f ca="1">'計算シート '!AT18</f>
        <v>0.92557441632154536</v>
      </c>
      <c r="I79" s="197">
        <f ca="1">'計算シート '!AU18</f>
        <v>0</v>
      </c>
      <c r="J79" s="195">
        <f ca="1">'計算シート '!AV18</f>
        <v>0</v>
      </c>
    </row>
    <row r="80" spans="3:10" ht="13.2">
      <c r="C80" s="672" t="str">
        <f ca="1">'計算シート '!AP19</f>
        <v>繊維製品</v>
      </c>
      <c r="D80" s="673"/>
      <c r="E80" s="183">
        <f ca="1">'計算シート '!AQ19</f>
        <v>0.74937393331755564</v>
      </c>
      <c r="F80" s="184">
        <f ca="1">'計算シート '!AR19</f>
        <v>0.33749573285249473</v>
      </c>
      <c r="G80" s="185">
        <f ca="1">'計算シート '!AS19</f>
        <v>0.26123548629115628</v>
      </c>
      <c r="H80" s="186">
        <f ca="1">'計算シート '!AT19</f>
        <v>0.9363721049879693</v>
      </c>
      <c r="I80" s="187">
        <f ca="1">'計算シート '!AU19</f>
        <v>0</v>
      </c>
      <c r="J80" s="185">
        <f ca="1">'計算シート '!AV19</f>
        <v>0</v>
      </c>
    </row>
    <row r="81" spans="3:10" ht="13.2">
      <c r="C81" s="672" t="str">
        <f ca="1">'計算シート '!AP20</f>
        <v>化学製品</v>
      </c>
      <c r="D81" s="673"/>
      <c r="E81" s="183">
        <f ca="1">'計算シート '!AQ20</f>
        <v>0.73265736299139583</v>
      </c>
      <c r="F81" s="184">
        <f ca="1">'計算シート '!AR20</f>
        <v>0.33823245247024575</v>
      </c>
      <c r="G81" s="185">
        <f ca="1">'計算シート '!AS20</f>
        <v>7.8476121142731309E-2</v>
      </c>
      <c r="H81" s="186">
        <f ca="1">'計算シート '!AT20</f>
        <v>0.94692892549241536</v>
      </c>
      <c r="I81" s="187">
        <f ca="1">'計算シート '!AU20</f>
        <v>0</v>
      </c>
      <c r="J81" s="185">
        <f ca="1">'計算シート '!AV20</f>
        <v>0</v>
      </c>
    </row>
    <row r="82" spans="3:10" ht="13.2">
      <c r="C82" s="672" t="str">
        <f ca="1">'計算シート '!AP21</f>
        <v>医療・福祉</v>
      </c>
      <c r="D82" s="673"/>
      <c r="E82" s="183">
        <f ca="1">'計算シート '!AQ21</f>
        <v>0.69305051658881411</v>
      </c>
      <c r="F82" s="184">
        <f ca="1">'計算シート '!AR21</f>
        <v>0.43433285902696134</v>
      </c>
      <c r="G82" s="185">
        <f ca="1">'計算シート '!AS21</f>
        <v>0.40151189438987972</v>
      </c>
      <c r="H82" s="186">
        <f ca="1">'計算シート '!AT21</f>
        <v>0.95691505307908065</v>
      </c>
      <c r="I82" s="187">
        <f ca="1">'計算シート '!AU21</f>
        <v>0</v>
      </c>
      <c r="J82" s="185">
        <f ca="1">'計算シート '!AV21</f>
        <v>0</v>
      </c>
    </row>
    <row r="83" spans="3:10" ht="13.2">
      <c r="C83" s="674" t="str">
        <f ca="1">'計算シート '!AP22</f>
        <v>分類不明</v>
      </c>
      <c r="D83" s="675"/>
      <c r="E83" s="188">
        <f ca="1">'計算シート '!AQ22</f>
        <v>0.29324471485874859</v>
      </c>
      <c r="F83" s="189">
        <f ca="1">'計算シート '!AR22</f>
        <v>0.11648157953565752</v>
      </c>
      <c r="G83" s="190">
        <f ca="1">'計算シート '!AS22</f>
        <v>3.5774142427000871E-3</v>
      </c>
      <c r="H83" s="191">
        <f ca="1">'計算シート '!AT22</f>
        <v>0.96114040039013693</v>
      </c>
      <c r="I83" s="192">
        <f ca="1">'計算シート '!AU22</f>
        <v>0</v>
      </c>
      <c r="J83" s="190">
        <f ca="1">'計算シート '!AV22</f>
        <v>0</v>
      </c>
    </row>
    <row r="84" spans="3:10" ht="13.2">
      <c r="C84" s="676" t="str">
        <f ca="1">'計算シート '!AP23</f>
        <v>教育・研究</v>
      </c>
      <c r="D84" s="677"/>
      <c r="E84" s="193">
        <f ca="1">'計算シート '!AQ23</f>
        <v>0.28272088864431311</v>
      </c>
      <c r="F84" s="194">
        <f ca="1">'計算シート '!AR23</f>
        <v>0.20451424036972718</v>
      </c>
      <c r="G84" s="195">
        <f ca="1">'計算シート '!AS23</f>
        <v>0.14004434795258144</v>
      </c>
      <c r="H84" s="196">
        <f ca="1">'計算シート '!AT23</f>
        <v>0.96521411045576644</v>
      </c>
      <c r="I84" s="197">
        <f ca="1">'計算シート '!AU23</f>
        <v>0</v>
      </c>
      <c r="J84" s="195">
        <f ca="1">'計算シート '!AV23</f>
        <v>0</v>
      </c>
    </row>
    <row r="85" spans="3:10" ht="13.2">
      <c r="C85" s="672" t="str">
        <f ca="1">'計算シート '!AP24</f>
        <v>水道</v>
      </c>
      <c r="D85" s="673"/>
      <c r="E85" s="183">
        <f ca="1">'計算シート '!AQ24</f>
        <v>0.27789232908446854</v>
      </c>
      <c r="F85" s="184">
        <f ca="1">'計算シート '!AR24</f>
        <v>0.12584497991855817</v>
      </c>
      <c r="G85" s="185">
        <f ca="1">'計算シート '!AS24</f>
        <v>4.4269672376682966E-2</v>
      </c>
      <c r="H85" s="186">
        <f ca="1">'計算シート '!AT24</f>
        <v>0.96921824606661899</v>
      </c>
      <c r="I85" s="187">
        <f ca="1">'計算シート '!AU24</f>
        <v>0</v>
      </c>
      <c r="J85" s="185">
        <f ca="1">'計算シート '!AV24</f>
        <v>0</v>
      </c>
    </row>
    <row r="86" spans="3:10" ht="13.2">
      <c r="C86" s="672" t="str">
        <f ca="1">'計算シート '!AP25</f>
        <v>輸送機械</v>
      </c>
      <c r="D86" s="673"/>
      <c r="E86" s="183">
        <f ca="1">'計算シート '!AQ25</f>
        <v>0.24084796774204073</v>
      </c>
      <c r="F86" s="184">
        <f ca="1">'計算シート '!AR25</f>
        <v>6.3636727952647618E-2</v>
      </c>
      <c r="G86" s="185">
        <f ca="1">'計算シート '!AS25</f>
        <v>3.4511247535946386E-2</v>
      </c>
      <c r="H86" s="186">
        <f ca="1">'計算シート '!AT25</f>
        <v>0.97268861146898411</v>
      </c>
      <c r="I86" s="187">
        <f ca="1">'計算シート '!AU25</f>
        <v>0</v>
      </c>
      <c r="J86" s="185">
        <f ca="1">'計算シート '!AV25</f>
        <v>0</v>
      </c>
    </row>
    <row r="87" spans="3:10" ht="13.2">
      <c r="C87" s="672" t="str">
        <f ca="1">'計算シート '!AP26</f>
        <v>建設</v>
      </c>
      <c r="D87" s="673"/>
      <c r="E87" s="183">
        <f ca="1">'計算シート '!AQ26</f>
        <v>0.20381429482370422</v>
      </c>
      <c r="F87" s="184">
        <f ca="1">'計算シート '!AR26</f>
        <v>9.3493723746605806E-2</v>
      </c>
      <c r="G87" s="185">
        <f ca="1">'計算シート '!AS26</f>
        <v>6.8937882102491868E-2</v>
      </c>
      <c r="H87" s="186">
        <f ca="1">'計算シート '!AT26</f>
        <v>0.97562536067178895</v>
      </c>
      <c r="I87" s="187">
        <f ca="1">'計算シート '!AU26</f>
        <v>0</v>
      </c>
      <c r="J87" s="185">
        <f ca="1">'計算シート '!AV26</f>
        <v>0</v>
      </c>
    </row>
    <row r="88" spans="3:10" ht="13.2">
      <c r="C88" s="674" t="str">
        <f ca="1">'計算シート '!AP27</f>
        <v>他に分類されない会員制団体</v>
      </c>
      <c r="D88" s="675"/>
      <c r="E88" s="188">
        <f ca="1">'計算シート '!AQ27</f>
        <v>0.20378696327659601</v>
      </c>
      <c r="F88" s="189">
        <f ca="1">'計算シート '!AR27</f>
        <v>0.10972042660132761</v>
      </c>
      <c r="G88" s="190">
        <f ca="1">'計算シート '!AS27</f>
        <v>9.1820786737192517E-2</v>
      </c>
      <c r="H88" s="191">
        <f ca="1">'計算シート '!AT27</f>
        <v>0.97856171605580289</v>
      </c>
      <c r="I88" s="192">
        <f ca="1">'計算シート '!AU27</f>
        <v>0</v>
      </c>
      <c r="J88" s="190">
        <f ca="1">'計算シート '!AV27</f>
        <v>0</v>
      </c>
    </row>
    <row r="89" spans="3:10" ht="13.2">
      <c r="C89" s="676" t="str">
        <f ca="1">'計算シート '!AP28</f>
        <v>パルプ・紙・木製品</v>
      </c>
      <c r="D89" s="677"/>
      <c r="E89" s="193">
        <f ca="1">'計算シート '!AQ28</f>
        <v>0.20023394745755874</v>
      </c>
      <c r="F89" s="194">
        <f ca="1">'計算シート '!AR28</f>
        <v>7.6605039745913386E-2</v>
      </c>
      <c r="G89" s="195">
        <f ca="1">'計算シート '!AS28</f>
        <v>2.8523670338966876E-2</v>
      </c>
      <c r="H89" s="196">
        <f ca="1">'計算シート '!AT28</f>
        <v>0.98144687622613891</v>
      </c>
      <c r="I89" s="197">
        <f ca="1">'計算シート '!AU28</f>
        <v>0</v>
      </c>
      <c r="J89" s="195">
        <f ca="1">'計算シート '!AV28</f>
        <v>0</v>
      </c>
    </row>
    <row r="90" spans="3:10" ht="13.2">
      <c r="C90" s="672" t="str">
        <f ca="1">'計算シート '!AP29</f>
        <v>石油・石炭製品</v>
      </c>
      <c r="D90" s="673"/>
      <c r="E90" s="183">
        <f ca="1">'計算シート '!AQ29</f>
        <v>0.18606473378605992</v>
      </c>
      <c r="F90" s="184">
        <f ca="1">'計算シート '!AR29</f>
        <v>5.8253650487605529E-2</v>
      </c>
      <c r="G90" s="185">
        <f ca="1">'計算シート '!AS29</f>
        <v>1.1453007172395068E-2</v>
      </c>
      <c r="H90" s="186">
        <f ca="1">'計算シート '!AT29</f>
        <v>0.98412787295940996</v>
      </c>
      <c r="I90" s="187">
        <f ca="1">'計算シート '!AU29</f>
        <v>0</v>
      </c>
      <c r="J90" s="185">
        <f ca="1">'計算シート '!AV29</f>
        <v>0</v>
      </c>
    </row>
    <row r="91" spans="3:10" ht="13.2">
      <c r="C91" s="672" t="str">
        <f ca="1">'計算シート '!AP30</f>
        <v>廃棄物処理</v>
      </c>
      <c r="D91" s="673"/>
      <c r="E91" s="183">
        <f ca="1">'計算シート '!AQ30</f>
        <v>0.15729458116227041</v>
      </c>
      <c r="F91" s="184">
        <f ca="1">'計算シート '!AR30</f>
        <v>0.10188725795736896</v>
      </c>
      <c r="G91" s="185">
        <f ca="1">'計算シート '!AS30</f>
        <v>7.3306180795755904E-2</v>
      </c>
      <c r="H91" s="186">
        <f ca="1">'計算シート '!AT30</f>
        <v>0.98639432211222045</v>
      </c>
      <c r="I91" s="187">
        <f ca="1">'計算シート '!AU30</f>
        <v>0</v>
      </c>
      <c r="J91" s="185">
        <f ca="1">'計算シート '!AV30</f>
        <v>0</v>
      </c>
    </row>
    <row r="92" spans="3:10" ht="13.2">
      <c r="C92" s="672" t="str">
        <f ca="1">'計算シート '!AP31</f>
        <v>情報通信機器</v>
      </c>
      <c r="D92" s="673"/>
      <c r="E92" s="183">
        <f ca="1">'計算シート '!AQ31</f>
        <v>0.14447499696002536</v>
      </c>
      <c r="F92" s="184">
        <f ca="1">'計算シート '!AR31</f>
        <v>5.9894164450744469E-2</v>
      </c>
      <c r="G92" s="185">
        <f ca="1">'計算シート '!AS31</f>
        <v>3.2991495148698452E-2</v>
      </c>
      <c r="H92" s="186">
        <f ca="1">'計算シート '!AT31</f>
        <v>0.98847605456633802</v>
      </c>
      <c r="I92" s="187">
        <f ca="1">'計算シート '!AU31</f>
        <v>0</v>
      </c>
      <c r="J92" s="185">
        <f ca="1">'計算シート '!AV31</f>
        <v>0</v>
      </c>
    </row>
    <row r="93" spans="3:10" ht="13.2">
      <c r="C93" s="674" t="str">
        <f ca="1">'計算シート '!AP32</f>
        <v>プラスチック・ゴム製品</v>
      </c>
      <c r="D93" s="675"/>
      <c r="E93" s="188">
        <f ca="1">'計算シート '!AQ32</f>
        <v>0.14323515013095178</v>
      </c>
      <c r="F93" s="189">
        <f ca="1">'計算シート '!AR32</f>
        <v>6.0904264273798969E-2</v>
      </c>
      <c r="G93" s="190">
        <f ca="1">'計算シート '!AS32</f>
        <v>3.6674889129350553E-2</v>
      </c>
      <c r="H93" s="191">
        <f ca="1">'計算シート '!AT32</f>
        <v>0.99053992213423636</v>
      </c>
      <c r="I93" s="192">
        <f ca="1">'計算シート '!AU32</f>
        <v>0</v>
      </c>
      <c r="J93" s="190">
        <f ca="1">'計算シート '!AV32</f>
        <v>0</v>
      </c>
    </row>
    <row r="94" spans="3:10" ht="13.2">
      <c r="C94" s="676" t="str">
        <f ca="1">'計算シート '!AP33</f>
        <v>窯業・土石製品</v>
      </c>
      <c r="D94" s="677"/>
      <c r="E94" s="193">
        <f ca="1">'計算シート '!AQ33</f>
        <v>0.12474985654512347</v>
      </c>
      <c r="F94" s="194">
        <f ca="1">'計算シート '!AR33</f>
        <v>5.6307493890504288E-2</v>
      </c>
      <c r="G94" s="195">
        <f ca="1">'計算シート '!AS33</f>
        <v>2.6859823992653114E-2</v>
      </c>
      <c r="H94" s="196">
        <f ca="1">'計算シート '!AT33</f>
        <v>0.9923374361019186</v>
      </c>
      <c r="I94" s="197">
        <f ca="1">'計算シート '!AU33</f>
        <v>0</v>
      </c>
      <c r="J94" s="195">
        <f ca="1">'計算シート '!AV33</f>
        <v>0</v>
      </c>
    </row>
    <row r="95" spans="3:10" ht="13.2">
      <c r="C95" s="672" t="str">
        <f ca="1">'計算シート '!AP34</f>
        <v>公務</v>
      </c>
      <c r="D95" s="673"/>
      <c r="E95" s="183">
        <f ca="1">'計算シート '!AQ34</f>
        <v>0.11582029652934014</v>
      </c>
      <c r="F95" s="184">
        <f ca="1">'計算シート '!AR34</f>
        <v>8.1479622008451935E-2</v>
      </c>
      <c r="G95" s="185">
        <f ca="1">'計算シート '!AS34</f>
        <v>4.1102519781965621E-2</v>
      </c>
      <c r="H95" s="186">
        <f ca="1">'計算シート '!AT34</f>
        <v>0.99400628452001094</v>
      </c>
      <c r="I95" s="187">
        <f ca="1">'計算シート '!AU34</f>
        <v>0</v>
      </c>
      <c r="J95" s="185">
        <f ca="1">'計算シート '!AV34</f>
        <v>0</v>
      </c>
    </row>
    <row r="96" spans="3:10" ht="13.2">
      <c r="C96" s="672" t="str">
        <f ca="1">'計算シート '!AP35</f>
        <v>金属製品</v>
      </c>
      <c r="D96" s="673"/>
      <c r="E96" s="183">
        <f ca="1">'計算シート '!AQ35</f>
        <v>0.11508877836726424</v>
      </c>
      <c r="F96" s="184">
        <f ca="1">'計算シート '!AR35</f>
        <v>4.994796740013481E-2</v>
      </c>
      <c r="G96" s="185">
        <f ca="1">'計算シート '!AS35</f>
        <v>2.681342969484872E-2</v>
      </c>
      <c r="H96" s="186">
        <f ca="1">'計算シート '!AT35</f>
        <v>0.99566459253228368</v>
      </c>
      <c r="I96" s="187">
        <f ca="1">'計算シート '!AU35</f>
        <v>0</v>
      </c>
      <c r="J96" s="185">
        <f ca="1">'計算シート '!AV35</f>
        <v>0</v>
      </c>
    </row>
    <row r="97" spans="3:10" ht="13.2">
      <c r="C97" s="672" t="str">
        <f ca="1">'計算シート '!AP36</f>
        <v>事務用品</v>
      </c>
      <c r="D97" s="673"/>
      <c r="E97" s="183">
        <f ca="1">'計算シート '!AQ36</f>
        <v>0.10656307935822451</v>
      </c>
      <c r="F97" s="184">
        <f ca="1">'計算シート '!AR36</f>
        <v>0</v>
      </c>
      <c r="G97" s="185">
        <f ca="1">'計算シート '!AS36</f>
        <v>0</v>
      </c>
      <c r="H97" s="186">
        <f ca="1">'計算シート '!AT36</f>
        <v>0.99720005420647284</v>
      </c>
      <c r="I97" s="187">
        <f ca="1">'計算シート '!AU36</f>
        <v>0</v>
      </c>
      <c r="J97" s="185">
        <f ca="1">'計算シート '!AV36</f>
        <v>0</v>
      </c>
    </row>
    <row r="98" spans="3:10" ht="13.2">
      <c r="C98" s="674" t="str">
        <f ca="1">'計算シート '!AP37</f>
        <v>電気機械</v>
      </c>
      <c r="D98" s="675"/>
      <c r="E98" s="188">
        <f ca="1">'計算シート '!AQ37</f>
        <v>7.9851225967494083E-2</v>
      </c>
      <c r="F98" s="189">
        <f ca="1">'計算シート '!AR37</f>
        <v>3.5925771192666586E-2</v>
      </c>
      <c r="G98" s="190">
        <f ca="1">'計算シート '!AS37</f>
        <v>1.3664626651762303E-2</v>
      </c>
      <c r="H98" s="191">
        <f ca="1">'計算シート '!AT37</f>
        <v>0.99835062622305226</v>
      </c>
      <c r="I98" s="192">
        <f ca="1">'計算シート '!AU37</f>
        <v>0</v>
      </c>
      <c r="J98" s="190">
        <f ca="1">'計算シート '!AV37</f>
        <v>0</v>
      </c>
    </row>
    <row r="99" spans="3:10" ht="13.2">
      <c r="C99" s="676" t="str">
        <f ca="1">'計算シート '!AP38</f>
        <v>電子部品</v>
      </c>
      <c r="D99" s="677"/>
      <c r="E99" s="193">
        <f ca="1">'計算シート '!AQ38</f>
        <v>4.7342441276331665E-2</v>
      </c>
      <c r="F99" s="194">
        <f ca="1">'計算シート '!AR38</f>
        <v>2.1464374387048322E-2</v>
      </c>
      <c r="G99" s="195">
        <f ca="1">'計算シート '!AS38</f>
        <v>1.0040745884218057E-2</v>
      </c>
      <c r="H99" s="196">
        <f ca="1">'計算シート '!AT38</f>
        <v>0.99903278091096237</v>
      </c>
      <c r="I99" s="197">
        <f ca="1">'計算シート '!AU38</f>
        <v>0</v>
      </c>
      <c r="J99" s="195">
        <f ca="1">'計算シート '!AV38</f>
        <v>0</v>
      </c>
    </row>
    <row r="100" spans="3:10" ht="13.2">
      <c r="C100" s="672" t="str">
        <f ca="1">'計算シート '!AP39</f>
        <v>鉱業</v>
      </c>
      <c r="D100" s="673"/>
      <c r="E100" s="183">
        <f ca="1">'計算シート '!AQ39</f>
        <v>3.5485109968511216E-2</v>
      </c>
      <c r="F100" s="184">
        <f ca="1">'計算シート '!AR39</f>
        <v>1.3565193937329604E-2</v>
      </c>
      <c r="G100" s="185">
        <f ca="1">'計算シート '!AS39</f>
        <v>6.5646621629510196E-3</v>
      </c>
      <c r="H100" s="186">
        <f ca="1">'計算シート '!AT39</f>
        <v>0.99954408395033745</v>
      </c>
      <c r="I100" s="187">
        <f ca="1">'計算シート '!AU39</f>
        <v>0</v>
      </c>
      <c r="J100" s="185">
        <f ca="1">'計算シート '!AV39</f>
        <v>0</v>
      </c>
    </row>
    <row r="101" spans="3:10" ht="13.2">
      <c r="C101" s="672" t="str">
        <f ca="1">'計算シート '!AP40</f>
        <v>業務用機械</v>
      </c>
      <c r="D101" s="673"/>
      <c r="E101" s="183">
        <f ca="1">'計算シート '!AQ40</f>
        <v>1.2793460647122654E-2</v>
      </c>
      <c r="F101" s="184">
        <f ca="1">'計算シート '!AR40</f>
        <v>7.1339867811557062E-3</v>
      </c>
      <c r="G101" s="185">
        <f ca="1">'計算シート '!AS40</f>
        <v>5.3289670126366612E-3</v>
      </c>
      <c r="H101" s="186">
        <f ca="1">'計算シート '!AT40</f>
        <v>0.99972842423613062</v>
      </c>
      <c r="I101" s="187">
        <f ca="1">'計算シート '!AU40</f>
        <v>0</v>
      </c>
      <c r="J101" s="185">
        <f ca="1">'計算シート '!AV40</f>
        <v>0</v>
      </c>
    </row>
    <row r="102" spans="3:10" ht="13.2">
      <c r="C102" s="672" t="str">
        <f ca="1">'計算シート '!AP41</f>
        <v>非鉄金属</v>
      </c>
      <c r="D102" s="673"/>
      <c r="E102" s="183">
        <f ca="1">'計算シート '!AQ41</f>
        <v>6.9876628070310084E-3</v>
      </c>
      <c r="F102" s="184">
        <f ca="1">'計算シート '!AR41</f>
        <v>2.0114940853712612E-3</v>
      </c>
      <c r="G102" s="185">
        <f ca="1">'計算シート '!AS41</f>
        <v>1.2663145180403295E-3</v>
      </c>
      <c r="H102" s="186">
        <f ca="1">'計算シート '!AT41</f>
        <v>0.99982910909337186</v>
      </c>
      <c r="I102" s="187">
        <f ca="1">'計算シート '!AU41</f>
        <v>0</v>
      </c>
      <c r="J102" s="185">
        <f ca="1">'計算シート '!AV41</f>
        <v>0</v>
      </c>
    </row>
    <row r="103" spans="3:10" ht="13.2">
      <c r="C103" s="674" t="str">
        <f ca="1">'計算シート '!AP42</f>
        <v>鉄鋼</v>
      </c>
      <c r="D103" s="675"/>
      <c r="E103" s="188">
        <f ca="1">'計算シート '!AQ42</f>
        <v>5.9583134536377166E-3</v>
      </c>
      <c r="F103" s="189">
        <f ca="1">'計算シート '!AR42</f>
        <v>1.5163090096212098E-3</v>
      </c>
      <c r="G103" s="190">
        <f ca="1">'計算シート '!AS42</f>
        <v>5.5784936832820877E-4</v>
      </c>
      <c r="H103" s="191">
        <f ca="1">'計算シート '!AT42</f>
        <v>0.99991496211118958</v>
      </c>
      <c r="I103" s="192">
        <f ca="1">'計算シート '!AU42</f>
        <v>0</v>
      </c>
      <c r="J103" s="190">
        <f ca="1">'計算シート '!AV42</f>
        <v>0</v>
      </c>
    </row>
    <row r="104" spans="3:10" ht="13.2">
      <c r="C104" s="676" t="str">
        <f ca="1">'計算シート '!AP43</f>
        <v>生産用機械</v>
      </c>
      <c r="D104" s="677"/>
      <c r="E104" s="193">
        <f ca="1">'計算シート '!AQ43</f>
        <v>5.175657772263819E-3</v>
      </c>
      <c r="F104" s="194">
        <f ca="1">'計算シート '!AR43</f>
        <v>2.5935160607994338E-3</v>
      </c>
      <c r="G104" s="195">
        <f ca="1">'計算シート '!AS43</f>
        <v>1.2103443632767393E-3</v>
      </c>
      <c r="H104" s="196">
        <f ca="1">'計算シート '!AT43</f>
        <v>0.99998953788542488</v>
      </c>
      <c r="I104" s="197">
        <f ca="1">'計算シート '!AU43</f>
        <v>0</v>
      </c>
      <c r="J104" s="195">
        <f ca="1">'計算シート '!AV43</f>
        <v>0</v>
      </c>
    </row>
    <row r="105" spans="3:10" ht="13.8" thickBot="1">
      <c r="C105" s="668" t="str">
        <f ca="1">'計算シート '!AP44</f>
        <v>はん用機械</v>
      </c>
      <c r="D105" s="669"/>
      <c r="E105" s="198">
        <f ca="1">'計算シート '!AQ44</f>
        <v>7.2608464571554494E-4</v>
      </c>
      <c r="F105" s="199">
        <f ca="1">'計算シート '!AR44</f>
        <v>2.5972149447580956E-4</v>
      </c>
      <c r="G105" s="200">
        <f ca="1">'計算シート '!AS44</f>
        <v>1.1487427564512168E-4</v>
      </c>
      <c r="H105" s="201">
        <f ca="1">'計算シート '!AT44</f>
        <v>1</v>
      </c>
      <c r="I105" s="202">
        <f ca="1">'計算シート '!AU44</f>
        <v>0</v>
      </c>
      <c r="J105" s="200">
        <f ca="1">'計算シート '!AV44</f>
        <v>0</v>
      </c>
    </row>
    <row r="106" spans="3:10" ht="13.8" thickBot="1">
      <c r="C106" s="670" t="str">
        <f>'計算シート '!AP45</f>
        <v>合計</v>
      </c>
      <c r="D106" s="671"/>
      <c r="E106" s="143">
        <f ca="1">'計算シート '!AQ45</f>
        <v>69.40132804974985</v>
      </c>
      <c r="F106" s="144">
        <f ca="1">'計算シート '!AR45</f>
        <v>39.168521665923244</v>
      </c>
      <c r="G106" s="145">
        <f ca="1">'計算シート '!AS45</f>
        <v>20.266157331331943</v>
      </c>
      <c r="H106" s="134"/>
      <c r="I106" s="146">
        <f ca="1">'計算シート '!AU45</f>
        <v>6</v>
      </c>
      <c r="J106" s="145">
        <f ca="1">'計算シート '!AV45</f>
        <v>3</v>
      </c>
    </row>
    <row r="107" spans="3:10" ht="13.2">
      <c r="C107" s="132" t="s">
        <v>180</v>
      </c>
    </row>
    <row r="109" spans="3:10" ht="16.2">
      <c r="C109" s="664" t="s">
        <v>198</v>
      </c>
      <c r="D109" s="664"/>
      <c r="E109" s="664"/>
      <c r="F109" s="664"/>
      <c r="G109" s="664"/>
      <c r="H109" s="664"/>
      <c r="I109" s="664"/>
      <c r="J109" s="664"/>
    </row>
    <row r="110" spans="3:10" ht="12.75" customHeight="1">
      <c r="C110" s="157"/>
      <c r="D110" s="157"/>
      <c r="E110" s="157"/>
      <c r="F110" s="157"/>
      <c r="G110" s="157"/>
      <c r="H110" s="157"/>
      <c r="I110" s="157"/>
      <c r="J110" s="157"/>
    </row>
    <row r="111" spans="3:10" ht="12.75" customHeight="1">
      <c r="C111" s="667" t="s">
        <v>189</v>
      </c>
      <c r="D111" s="698" t="s">
        <v>190</v>
      </c>
      <c r="E111" s="698"/>
      <c r="F111" s="698"/>
      <c r="G111" s="698"/>
      <c r="H111" s="698"/>
      <c r="I111" s="698"/>
      <c r="J111" s="698"/>
    </row>
    <row r="112" spans="3:10" ht="12.75" customHeight="1">
      <c r="C112" s="667"/>
      <c r="D112" s="698"/>
      <c r="E112" s="698"/>
      <c r="F112" s="698"/>
      <c r="G112" s="698"/>
      <c r="H112" s="698"/>
      <c r="I112" s="698"/>
      <c r="J112" s="698"/>
    </row>
    <row r="113" spans="3:10" ht="12.75" customHeight="1">
      <c r="C113" s="667"/>
      <c r="D113" s="698"/>
      <c r="E113" s="698"/>
      <c r="F113" s="698"/>
      <c r="G113" s="698"/>
      <c r="H113" s="698"/>
      <c r="I113" s="698"/>
      <c r="J113" s="698"/>
    </row>
    <row r="114" spans="3:10" ht="12.75" customHeight="1">
      <c r="C114" s="157"/>
      <c r="D114" s="665" t="s">
        <v>196</v>
      </c>
      <c r="E114" s="666"/>
      <c r="F114" s="215"/>
      <c r="G114" s="215"/>
      <c r="H114" s="215"/>
      <c r="I114" s="215"/>
      <c r="J114" s="216"/>
    </row>
    <row r="115" spans="3:10" ht="12.75" customHeight="1">
      <c r="C115" s="157"/>
      <c r="D115" s="699" t="s">
        <v>197</v>
      </c>
      <c r="E115" s="700"/>
      <c r="F115" s="700"/>
      <c r="G115" s="700"/>
      <c r="H115" s="700"/>
      <c r="I115" s="700"/>
      <c r="J115" s="701"/>
    </row>
    <row r="116" spans="3:10" ht="12.75" customHeight="1">
      <c r="C116" s="157"/>
      <c r="D116" s="699"/>
      <c r="E116" s="700"/>
      <c r="F116" s="700"/>
      <c r="G116" s="700"/>
      <c r="H116" s="700"/>
      <c r="I116" s="700"/>
      <c r="J116" s="701"/>
    </row>
    <row r="117" spans="3:10" ht="12.75" customHeight="1">
      <c r="C117" s="157"/>
      <c r="D117" s="699"/>
      <c r="E117" s="700"/>
      <c r="F117" s="700"/>
      <c r="G117" s="700"/>
      <c r="H117" s="700"/>
      <c r="I117" s="700"/>
      <c r="J117" s="701"/>
    </row>
    <row r="118" spans="3:10" ht="12.75" customHeight="1">
      <c r="C118" s="157"/>
      <c r="D118" s="699"/>
      <c r="E118" s="700"/>
      <c r="F118" s="700"/>
      <c r="G118" s="700"/>
      <c r="H118" s="700"/>
      <c r="I118" s="700"/>
      <c r="J118" s="701"/>
    </row>
    <row r="119" spans="3:10" ht="12.75" customHeight="1">
      <c r="C119" s="157"/>
      <c r="D119" s="699"/>
      <c r="E119" s="700"/>
      <c r="F119" s="700"/>
      <c r="G119" s="700"/>
      <c r="H119" s="700"/>
      <c r="I119" s="700"/>
      <c r="J119" s="701"/>
    </row>
    <row r="120" spans="3:10" ht="12.75" customHeight="1">
      <c r="C120" s="157"/>
      <c r="D120" s="699"/>
      <c r="E120" s="700"/>
      <c r="F120" s="700"/>
      <c r="G120" s="700"/>
      <c r="H120" s="700"/>
      <c r="I120" s="700"/>
      <c r="J120" s="701"/>
    </row>
    <row r="121" spans="3:10" ht="12.75" customHeight="1">
      <c r="C121" s="157"/>
      <c r="D121" s="699"/>
      <c r="E121" s="700"/>
      <c r="F121" s="700"/>
      <c r="G121" s="700"/>
      <c r="H121" s="700"/>
      <c r="I121" s="700"/>
      <c r="J121" s="701"/>
    </row>
    <row r="122" spans="3:10" ht="12.75" customHeight="1">
      <c r="C122" s="157"/>
      <c r="D122" s="699"/>
      <c r="E122" s="700"/>
      <c r="F122" s="700"/>
      <c r="G122" s="700"/>
      <c r="H122" s="700"/>
      <c r="I122" s="700"/>
      <c r="J122" s="701"/>
    </row>
    <row r="123" spans="3:10" ht="12.75" customHeight="1">
      <c r="C123" s="157"/>
      <c r="D123" s="702"/>
      <c r="E123" s="703"/>
      <c r="F123" s="703"/>
      <c r="G123" s="703"/>
      <c r="H123" s="703"/>
      <c r="I123" s="703"/>
      <c r="J123" s="704"/>
    </row>
    <row r="124" spans="3:10" ht="12.75" customHeight="1">
      <c r="C124" s="157"/>
      <c r="D124" s="217"/>
      <c r="E124" s="217"/>
      <c r="F124" s="217"/>
      <c r="G124" s="217"/>
      <c r="H124" s="217"/>
      <c r="I124" s="217"/>
      <c r="J124" s="217"/>
    </row>
    <row r="125" spans="3:10" ht="12.75" customHeight="1">
      <c r="C125" s="667" t="s">
        <v>191</v>
      </c>
      <c r="D125" s="698" t="s">
        <v>230</v>
      </c>
      <c r="E125" s="698"/>
      <c r="F125" s="698"/>
      <c r="G125" s="698"/>
      <c r="H125" s="698"/>
      <c r="I125" s="698"/>
      <c r="J125" s="698"/>
    </row>
    <row r="126" spans="3:10" ht="12.75" customHeight="1">
      <c r="C126" s="667"/>
      <c r="D126" s="698"/>
      <c r="E126" s="698"/>
      <c r="F126" s="698"/>
      <c r="G126" s="698"/>
      <c r="H126" s="698"/>
      <c r="I126" s="698"/>
      <c r="J126" s="698"/>
    </row>
    <row r="127" spans="3:10" ht="12.75" customHeight="1">
      <c r="C127" s="667"/>
      <c r="D127" s="698"/>
      <c r="E127" s="698"/>
      <c r="F127" s="698"/>
      <c r="G127" s="698"/>
      <c r="H127" s="698"/>
      <c r="I127" s="698"/>
      <c r="J127" s="698"/>
    </row>
    <row r="128" spans="3:10" ht="12.75" customHeight="1">
      <c r="D128" s="203"/>
      <c r="E128" s="203"/>
      <c r="F128" s="203"/>
      <c r="G128" s="203"/>
      <c r="H128" s="203"/>
      <c r="I128" s="203"/>
      <c r="J128" s="203"/>
    </row>
    <row r="129" spans="4:10" ht="12.75" customHeight="1">
      <c r="D129" s="203"/>
      <c r="E129" s="203"/>
      <c r="F129" s="203"/>
      <c r="G129" s="203"/>
      <c r="H129" s="203"/>
      <c r="I129" s="203"/>
      <c r="J129" s="203"/>
    </row>
    <row r="130" spans="4:10" ht="12.75" customHeight="1">
      <c r="D130" s="203"/>
      <c r="E130" s="203"/>
      <c r="F130" s="203"/>
      <c r="G130" s="203"/>
      <c r="H130" s="203"/>
      <c r="I130" s="203"/>
      <c r="J130" s="203"/>
    </row>
    <row r="131" spans="4:10" ht="12.75" customHeight="1">
      <c r="D131" s="203"/>
      <c r="E131" s="203"/>
      <c r="F131" s="203"/>
      <c r="G131" s="203"/>
      <c r="H131" s="203"/>
      <c r="I131" s="203"/>
      <c r="J131" s="203"/>
    </row>
    <row r="132" spans="4:10" ht="12.75" customHeight="1">
      <c r="D132" s="203"/>
      <c r="E132" s="203"/>
      <c r="F132" s="203"/>
      <c r="G132" s="203"/>
      <c r="H132" s="203"/>
      <c r="I132" s="203"/>
      <c r="J132" s="203"/>
    </row>
    <row r="133" spans="4:10" ht="12.75" customHeight="1">
      <c r="D133" s="203"/>
      <c r="E133" s="203"/>
      <c r="F133" s="203"/>
      <c r="G133" s="203"/>
      <c r="H133" s="203"/>
      <c r="I133" s="203"/>
      <c r="J133" s="203"/>
    </row>
    <row r="134" spans="4:10" ht="12.75" customHeight="1">
      <c r="D134" s="203"/>
      <c r="E134" s="203"/>
      <c r="F134" s="203"/>
      <c r="G134" s="203"/>
      <c r="H134" s="203"/>
      <c r="I134" s="203"/>
      <c r="J134" s="203"/>
    </row>
  </sheetData>
  <sheetProtection selectLockedCells="1" selectUnlockedCells="1"/>
  <mergeCells count="67">
    <mergeCell ref="C109:J109"/>
    <mergeCell ref="D111:J113"/>
    <mergeCell ref="D115:J123"/>
    <mergeCell ref="D125:J127"/>
    <mergeCell ref="J23:J24"/>
    <mergeCell ref="I22:I24"/>
    <mergeCell ref="G23:G24"/>
    <mergeCell ref="F22:F24"/>
    <mergeCell ref="D22:E24"/>
    <mergeCell ref="D28:E28"/>
    <mergeCell ref="D29:E29"/>
    <mergeCell ref="C66:D68"/>
    <mergeCell ref="E66:E68"/>
    <mergeCell ref="D25:D27"/>
    <mergeCell ref="H66:H68"/>
    <mergeCell ref="I66:I68"/>
    <mergeCell ref="F67:F68"/>
    <mergeCell ref="J67:J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91:D91"/>
    <mergeCell ref="C92:D92"/>
    <mergeCell ref="C99:D99"/>
    <mergeCell ref="C90:D90"/>
    <mergeCell ref="C93:D93"/>
    <mergeCell ref="C94:D94"/>
    <mergeCell ref="C85:D85"/>
    <mergeCell ref="C86:D86"/>
    <mergeCell ref="C87:D87"/>
    <mergeCell ref="C88:D88"/>
    <mergeCell ref="C89:D89"/>
    <mergeCell ref="D2:J3"/>
    <mergeCell ref="D4:J4"/>
    <mergeCell ref="D13:J14"/>
    <mergeCell ref="D16:J17"/>
    <mergeCell ref="C19:J19"/>
    <mergeCell ref="D7:J9"/>
    <mergeCell ref="C34:J34"/>
    <mergeCell ref="C63:J63"/>
    <mergeCell ref="D114:E114"/>
    <mergeCell ref="C111:C113"/>
    <mergeCell ref="C125:C127"/>
    <mergeCell ref="C105:D105"/>
    <mergeCell ref="C106:D106"/>
    <mergeCell ref="C100:D100"/>
    <mergeCell ref="C101:D101"/>
    <mergeCell ref="C102:D102"/>
    <mergeCell ref="C103:D103"/>
    <mergeCell ref="C104:D104"/>
    <mergeCell ref="C95:D95"/>
    <mergeCell ref="C96:D96"/>
    <mergeCell ref="C97:D97"/>
    <mergeCell ref="C98:D98"/>
  </mergeCells>
  <phoneticPr fontId="3"/>
  <pageMargins left="0.43307086614173229" right="0.31496062992125984" top="0.39370078740157483" bottom="0.19685039370078741" header="0.39370078740157483" footer="0.51181102362204722"/>
  <pageSetup paperSize="9" scale="87" fitToHeight="2" orientation="portrait" r:id="rId1"/>
  <headerFooter alignWithMargins="0"/>
  <rowBreaks count="1" manualBreakCount="1">
    <brk id="62" min="1" max="10" man="1"/>
  </rowBreaks>
  <ignoredErrors>
    <ignoredError sqref="F28:J28 F25:H2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AI70"/>
  <sheetViews>
    <sheetView showGridLines="0" zoomScale="70" zoomScaleNormal="70" zoomScaleSheetLayoutView="40" workbookViewId="0">
      <selection activeCell="N18" sqref="N18:O18"/>
    </sheetView>
  </sheetViews>
  <sheetFormatPr defaultRowHeight="13.2"/>
  <cols>
    <col min="3" max="3" width="3.33203125" customWidth="1"/>
    <col min="6" max="6" width="3.77734375" customWidth="1"/>
    <col min="9" max="9" width="3.33203125" customWidth="1"/>
    <col min="11" max="11" width="3.21875" customWidth="1"/>
    <col min="12" max="12" width="5.88671875" customWidth="1"/>
    <col min="13" max="13" width="4" customWidth="1"/>
    <col min="16" max="16" width="4" customWidth="1"/>
    <col min="17" max="19" width="9.6640625" customWidth="1"/>
    <col min="20" max="20" width="2.109375" customWidth="1"/>
    <col min="21" max="21" width="9.6640625" customWidth="1"/>
    <col min="22" max="22" width="3" customWidth="1"/>
    <col min="23" max="23" width="6.44140625" customWidth="1"/>
    <col min="24" max="25" width="9.6640625" customWidth="1"/>
    <col min="26" max="26" width="2.33203125" customWidth="1"/>
    <col min="27" max="28" width="9.6640625" customWidth="1"/>
    <col min="29" max="29" width="4.109375" customWidth="1"/>
    <col min="30" max="31" width="9.6640625" customWidth="1"/>
    <col min="32" max="32" width="4.88671875" customWidth="1"/>
    <col min="33" max="34" width="4.6640625" customWidth="1"/>
  </cols>
  <sheetData>
    <row r="1" spans="1:34" ht="13.5" customHeight="1">
      <c r="A1" s="742" t="s">
        <v>171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  <c r="M1" s="742"/>
      <c r="N1" s="742"/>
      <c r="O1" s="742"/>
      <c r="P1" s="742"/>
      <c r="Q1" s="742"/>
      <c r="R1" s="742"/>
      <c r="S1" s="742"/>
      <c r="T1" s="742"/>
      <c r="U1" s="742"/>
      <c r="V1" s="742"/>
      <c r="W1" s="742"/>
      <c r="X1" s="742"/>
      <c r="Y1" s="742"/>
      <c r="Z1" s="742"/>
      <c r="AA1" s="742"/>
      <c r="AB1" s="742"/>
      <c r="AC1" s="742"/>
      <c r="AD1" s="742"/>
      <c r="AE1" s="742"/>
      <c r="AF1" s="742"/>
      <c r="AG1" s="742"/>
      <c r="AH1" s="742"/>
    </row>
    <row r="2" spans="1:34" ht="13.5" customHeight="1">
      <c r="A2" s="742"/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742"/>
      <c r="M2" s="742"/>
      <c r="N2" s="742"/>
      <c r="O2" s="742"/>
      <c r="P2" s="742"/>
      <c r="Q2" s="742"/>
      <c r="R2" s="742"/>
      <c r="S2" s="742"/>
      <c r="T2" s="742"/>
      <c r="U2" s="742"/>
      <c r="V2" s="742"/>
      <c r="W2" s="742"/>
      <c r="X2" s="742"/>
      <c r="Y2" s="742"/>
      <c r="Z2" s="742"/>
      <c r="AA2" s="742"/>
      <c r="AB2" s="742"/>
      <c r="AC2" s="742"/>
      <c r="AD2" s="742"/>
      <c r="AE2" s="742"/>
      <c r="AF2" s="742"/>
      <c r="AG2" s="742"/>
      <c r="AH2" s="742"/>
    </row>
    <row r="3" spans="1:34" ht="13.5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4" ht="13.5" customHeight="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4" ht="13.5" customHeight="1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220"/>
      <c r="S5" s="220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</row>
    <row r="6" spans="1:34">
      <c r="R6" s="221"/>
      <c r="S6" s="221"/>
    </row>
    <row r="7" spans="1:34" ht="14.4">
      <c r="R7" s="768" t="s">
        <v>330</v>
      </c>
      <c r="S7" s="768"/>
      <c r="T7" s="148"/>
    </row>
    <row r="8" spans="1:34" ht="10.5" customHeight="1">
      <c r="R8" s="768"/>
      <c r="S8" s="768"/>
      <c r="T8" s="148"/>
      <c r="U8" s="148"/>
      <c r="V8" s="148"/>
    </row>
    <row r="9" spans="1:34" ht="6.75" customHeight="1">
      <c r="R9" s="768"/>
      <c r="S9" s="768"/>
      <c r="T9" s="148"/>
      <c r="U9" s="148"/>
      <c r="V9" s="148"/>
    </row>
    <row r="10" spans="1:34" ht="16.5" customHeight="1">
      <c r="R10" s="769">
        <f ca="1">'計算シート '!D45</f>
        <v>99.999999999999986</v>
      </c>
      <c r="S10" s="769"/>
      <c r="T10" s="148"/>
      <c r="U10" s="148"/>
      <c r="V10" s="148"/>
    </row>
    <row r="11" spans="1:34" ht="13.5" customHeight="1">
      <c r="G11" s="766" t="s">
        <v>47</v>
      </c>
      <c r="R11" s="222"/>
      <c r="S11" s="223"/>
      <c r="T11" s="135"/>
      <c r="U11" s="135"/>
      <c r="V11" s="135"/>
      <c r="AA11" s="736" t="s">
        <v>170</v>
      </c>
      <c r="AB11" s="738"/>
    </row>
    <row r="12" spans="1:34" ht="13.5" customHeight="1">
      <c r="G12" s="767"/>
      <c r="AA12" s="739"/>
      <c r="AB12" s="741"/>
    </row>
    <row r="13" spans="1:34" ht="13.5" customHeight="1" thickBot="1">
      <c r="G13" s="148"/>
      <c r="AA13" s="148"/>
      <c r="AB13" s="148"/>
    </row>
    <row r="14" spans="1:34" ht="13.5" customHeight="1">
      <c r="N14" s="749" t="s">
        <v>179</v>
      </c>
      <c r="O14" s="750"/>
      <c r="T14" s="148"/>
      <c r="V14" s="21"/>
    </row>
    <row r="15" spans="1:34" ht="13.5" customHeight="1">
      <c r="G15" s="736" t="s">
        <v>148</v>
      </c>
      <c r="H15" s="738"/>
      <c r="I15" s="140"/>
      <c r="J15" s="140"/>
      <c r="N15" s="751"/>
      <c r="O15" s="752"/>
      <c r="R15" s="766" t="s">
        <v>39</v>
      </c>
      <c r="T15" s="148"/>
      <c r="U15" s="148"/>
      <c r="AA15" s="736" t="s">
        <v>168</v>
      </c>
      <c r="AB15" s="738"/>
      <c r="AC15" s="135"/>
    </row>
    <row r="16" spans="1:34" ht="13.5" customHeight="1">
      <c r="D16" s="736" t="s">
        <v>167</v>
      </c>
      <c r="E16" s="738"/>
      <c r="G16" s="743"/>
      <c r="H16" s="744"/>
      <c r="I16" s="140"/>
      <c r="J16" s="140"/>
      <c r="N16" s="751"/>
      <c r="O16" s="752"/>
      <c r="R16" s="767"/>
      <c r="AA16" s="743"/>
      <c r="AB16" s="744"/>
      <c r="AC16" s="135"/>
      <c r="AD16" s="753" t="s">
        <v>151</v>
      </c>
      <c r="AE16" s="754"/>
    </row>
    <row r="17" spans="4:31" ht="13.5" customHeight="1">
      <c r="D17" s="743"/>
      <c r="E17" s="744"/>
      <c r="G17" s="743"/>
      <c r="H17" s="744"/>
      <c r="I17" s="140"/>
      <c r="J17" s="140"/>
      <c r="N17" s="751"/>
      <c r="O17" s="752"/>
      <c r="AA17" s="743"/>
      <c r="AB17" s="744"/>
      <c r="AC17" s="135"/>
      <c r="AD17" s="755"/>
      <c r="AE17" s="756"/>
    </row>
    <row r="18" spans="4:31" ht="16.8" thickBot="1">
      <c r="D18" s="745">
        <f ca="1">'計算シート '!AC45</f>
        <v>3</v>
      </c>
      <c r="E18" s="746"/>
      <c r="G18" s="745">
        <f ca="1">'計算シート '!Y45</f>
        <v>5</v>
      </c>
      <c r="H18" s="746"/>
      <c r="I18" s="135"/>
      <c r="N18" s="747">
        <f ca="1">'計算シート '!E45</f>
        <v>43.73155258827164</v>
      </c>
      <c r="O18" s="748"/>
      <c r="AA18" s="757">
        <f ca="1">'計算シート '!F45</f>
        <v>24.676894409004095</v>
      </c>
      <c r="AB18" s="758"/>
      <c r="AC18" s="135"/>
      <c r="AD18" s="757">
        <f ca="1">'計算シート '!G45</f>
        <v>13.988789805770471</v>
      </c>
      <c r="AE18" s="758"/>
    </row>
    <row r="19" spans="4:31" ht="14.4">
      <c r="J19" s="766" t="s">
        <v>46</v>
      </c>
      <c r="R19" s="766" t="s">
        <v>162</v>
      </c>
      <c r="T19" s="148"/>
      <c r="U19" s="148"/>
      <c r="V19" s="135"/>
      <c r="X19" s="736" t="s">
        <v>160</v>
      </c>
      <c r="Y19" s="738"/>
    </row>
    <row r="20" spans="4:31" ht="13.5" customHeight="1">
      <c r="J20" s="767"/>
      <c r="R20" s="767"/>
      <c r="T20" s="148"/>
      <c r="U20" s="148"/>
      <c r="X20" s="739"/>
      <c r="Y20" s="741"/>
      <c r="Z20" s="148"/>
    </row>
    <row r="21" spans="4:31" ht="13.5" customHeight="1">
      <c r="J21" s="148"/>
      <c r="R21" s="148"/>
      <c r="T21" s="148"/>
      <c r="U21" s="148"/>
      <c r="X21" s="148"/>
      <c r="Y21" s="148"/>
      <c r="Z21" s="148"/>
    </row>
    <row r="23" spans="4:31" ht="14.4">
      <c r="R23" s="736" t="s">
        <v>165</v>
      </c>
      <c r="S23" s="738"/>
      <c r="T23" s="148"/>
      <c r="U23" s="148"/>
      <c r="V23" s="148"/>
      <c r="W23" s="142"/>
      <c r="X23" s="142"/>
      <c r="Y23" s="142"/>
      <c r="Z23" s="142"/>
      <c r="AD23" s="141"/>
      <c r="AE23" s="141"/>
    </row>
    <row r="24" spans="4:31" ht="13.5" customHeight="1">
      <c r="R24" s="743"/>
      <c r="S24" s="744"/>
      <c r="T24" s="148"/>
      <c r="U24" s="148"/>
      <c r="V24" s="148"/>
    </row>
    <row r="25" spans="4:31" ht="16.2">
      <c r="R25" s="760">
        <f ca="1">'計算シート '!H45</f>
        <v>19.054658179267548</v>
      </c>
      <c r="S25" s="761"/>
      <c r="T25" s="147"/>
      <c r="U25" s="147"/>
      <c r="V25" s="147"/>
    </row>
    <row r="26" spans="4:31">
      <c r="U26" s="766" t="s">
        <v>39</v>
      </c>
      <c r="V26" s="140"/>
    </row>
    <row r="27" spans="4:31">
      <c r="U27" s="767"/>
      <c r="V27" s="140"/>
    </row>
    <row r="28" spans="4:31" ht="14.4">
      <c r="F28" s="141"/>
      <c r="R28" s="759" t="s">
        <v>166</v>
      </c>
      <c r="S28" s="738"/>
      <c r="T28" s="148"/>
      <c r="U28" s="148"/>
      <c r="V28" s="148"/>
    </row>
    <row r="29" spans="4:31" ht="14.4">
      <c r="F29" s="141"/>
      <c r="G29" s="766" t="s">
        <v>47</v>
      </c>
      <c r="R29" s="743"/>
      <c r="S29" s="744"/>
      <c r="T29" s="148"/>
      <c r="U29" s="148"/>
      <c r="V29" s="148"/>
      <c r="AA29" s="736" t="s">
        <v>170</v>
      </c>
      <c r="AB29" s="738"/>
    </row>
    <row r="30" spans="4:31" ht="16.2">
      <c r="G30" s="767"/>
      <c r="R30" s="760">
        <f ca="1">'計算シート '!I45</f>
        <v>11.851567445217638</v>
      </c>
      <c r="S30" s="761"/>
      <c r="T30" s="147"/>
      <c r="U30" s="147"/>
      <c r="V30" s="147"/>
      <c r="AA30" s="739"/>
      <c r="AB30" s="741"/>
    </row>
    <row r="32" spans="4:31" ht="13.8" thickBot="1"/>
    <row r="33" spans="1:35" ht="13.5" customHeight="1">
      <c r="G33" s="736" t="s">
        <v>148</v>
      </c>
      <c r="H33" s="738"/>
      <c r="I33" s="140"/>
      <c r="J33" s="140"/>
      <c r="N33" s="749" t="s">
        <v>174</v>
      </c>
      <c r="O33" s="750"/>
      <c r="S33" s="736" t="s">
        <v>169</v>
      </c>
      <c r="T33" s="737"/>
      <c r="U33" s="738"/>
      <c r="AA33" s="736" t="s">
        <v>168</v>
      </c>
      <c r="AB33" s="738"/>
      <c r="AC33" s="135"/>
    </row>
    <row r="34" spans="1:35" ht="14.25" customHeight="1">
      <c r="D34" s="736" t="s">
        <v>167</v>
      </c>
      <c r="E34" s="738"/>
      <c r="G34" s="743"/>
      <c r="H34" s="744"/>
      <c r="I34" s="140"/>
      <c r="J34" s="140"/>
      <c r="N34" s="751"/>
      <c r="O34" s="752"/>
      <c r="S34" s="739"/>
      <c r="T34" s="740"/>
      <c r="U34" s="741"/>
      <c r="AA34" s="743"/>
      <c r="AB34" s="744"/>
      <c r="AC34" s="135"/>
      <c r="AD34" s="753" t="s">
        <v>151</v>
      </c>
      <c r="AE34" s="754"/>
    </row>
    <row r="35" spans="1:35" ht="13.5" customHeight="1">
      <c r="D35" s="743"/>
      <c r="E35" s="744"/>
      <c r="G35" s="743"/>
      <c r="H35" s="744"/>
      <c r="I35" s="140"/>
      <c r="J35" s="140"/>
      <c r="N35" s="751"/>
      <c r="O35" s="752"/>
      <c r="AA35" s="743"/>
      <c r="AB35" s="744"/>
      <c r="AC35" s="135"/>
      <c r="AD35" s="755"/>
      <c r="AE35" s="756"/>
    </row>
    <row r="36" spans="1:35" ht="16.8" thickBot="1">
      <c r="D36" s="745">
        <f ca="1">'計算シート '!AD45</f>
        <v>0</v>
      </c>
      <c r="E36" s="746"/>
      <c r="G36" s="745">
        <f ca="1">'計算シート '!Z45</f>
        <v>1</v>
      </c>
      <c r="H36" s="746"/>
      <c r="I36" s="135"/>
      <c r="N36" s="747">
        <f ca="1">'計算シート '!J45</f>
        <v>15.92538471503426</v>
      </c>
      <c r="O36" s="748"/>
      <c r="AA36" s="757">
        <f ca="1">'計算シート '!K45</f>
        <v>8.4276823713964912</v>
      </c>
      <c r="AB36" s="758"/>
      <c r="AC36" s="135"/>
      <c r="AD36" s="757">
        <f ca="1">'計算シート '!L45</f>
        <v>3.6851207071581502</v>
      </c>
      <c r="AE36" s="758"/>
    </row>
    <row r="37" spans="1:35" ht="16.2">
      <c r="D37" s="135"/>
      <c r="E37" s="135"/>
      <c r="G37" s="135"/>
      <c r="H37" s="135"/>
      <c r="J37" s="766" t="s">
        <v>46</v>
      </c>
      <c r="N37" s="147"/>
      <c r="O37" s="147"/>
      <c r="X37" s="736" t="s">
        <v>160</v>
      </c>
      <c r="Y37" s="738"/>
      <c r="Z37" s="135"/>
      <c r="AA37" s="135"/>
      <c r="AB37" s="135"/>
      <c r="AC37" s="135"/>
    </row>
    <row r="38" spans="1:35" ht="16.2">
      <c r="D38" s="135"/>
      <c r="E38" s="135"/>
      <c r="G38" s="135"/>
      <c r="H38" s="135"/>
      <c r="J38" s="767"/>
      <c r="N38" s="147"/>
      <c r="O38" s="147"/>
      <c r="W38" s="148"/>
      <c r="X38" s="739"/>
      <c r="Y38" s="741"/>
      <c r="Z38" s="135"/>
      <c r="AA38" s="135"/>
      <c r="AB38" s="135"/>
      <c r="AC38" s="135"/>
    </row>
    <row r="39" spans="1:35" ht="9" customHeight="1">
      <c r="D39" s="135"/>
      <c r="E39" s="135"/>
      <c r="G39" s="135"/>
      <c r="H39" s="135"/>
      <c r="I39" s="135"/>
      <c r="J39" s="135"/>
      <c r="N39" s="147"/>
      <c r="O39" s="147"/>
      <c r="AA39" s="135"/>
      <c r="AB39" s="135"/>
      <c r="AC39" s="135"/>
      <c r="AD39" s="135"/>
      <c r="AE39" s="135"/>
      <c r="AH39" s="5"/>
    </row>
    <row r="40" spans="1:3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</row>
    <row r="41" spans="1:35" ht="14.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759" t="s">
        <v>177</v>
      </c>
      <c r="S41" s="738"/>
      <c r="T41" s="148"/>
      <c r="U41" s="148"/>
      <c r="V41" s="148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5" ht="14.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743"/>
      <c r="S42" s="744"/>
      <c r="T42" s="148"/>
      <c r="U42" s="148"/>
      <c r="V42" s="148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5" ht="16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760">
        <f ca="1">'計算シート '!R45</f>
        <v>10.534847507168337</v>
      </c>
      <c r="S43" s="761"/>
      <c r="T43" s="147"/>
      <c r="U43" s="147"/>
      <c r="V43" s="147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766" t="s">
        <v>39</v>
      </c>
      <c r="V44" s="140"/>
      <c r="W44" s="12"/>
      <c r="X44" s="736" t="s">
        <v>78</v>
      </c>
      <c r="Y44" s="738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767"/>
      <c r="V45" s="140"/>
      <c r="W45" s="12"/>
      <c r="X45" s="739"/>
      <c r="Y45" s="741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ht="13.5" customHeight="1">
      <c r="A46" s="12"/>
      <c r="B46" s="12"/>
      <c r="C46" s="12"/>
      <c r="D46" s="12"/>
      <c r="E46" s="12"/>
      <c r="F46" s="14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759" t="s">
        <v>178</v>
      </c>
      <c r="S46" s="738"/>
      <c r="T46" s="148"/>
      <c r="U46" s="148"/>
      <c r="V46" s="148"/>
      <c r="W46" s="12"/>
      <c r="X46" s="12"/>
      <c r="Y46" s="12"/>
      <c r="Z46" s="12"/>
      <c r="AA46" s="12"/>
      <c r="AB46" s="141"/>
      <c r="AC46" s="12"/>
      <c r="AD46" s="12"/>
      <c r="AE46" s="12"/>
      <c r="AF46" s="12"/>
      <c r="AG46" s="12"/>
      <c r="AH46" s="12"/>
    </row>
    <row r="47" spans="1:35" ht="13.5" customHeight="1">
      <c r="A47" s="12"/>
      <c r="B47" s="12"/>
      <c r="C47" s="12"/>
      <c r="D47" s="12"/>
      <c r="E47" s="12"/>
      <c r="F47" s="141"/>
      <c r="G47" s="766" t="s">
        <v>47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743"/>
      <c r="S47" s="744"/>
      <c r="T47" s="148"/>
      <c r="U47" s="148"/>
      <c r="V47" s="148"/>
      <c r="W47" s="12"/>
      <c r="X47" s="12"/>
      <c r="Y47" s="12"/>
      <c r="Z47" s="12"/>
      <c r="AA47" s="736" t="s">
        <v>170</v>
      </c>
      <c r="AB47" s="738"/>
      <c r="AC47" s="12"/>
      <c r="AD47" s="12"/>
      <c r="AE47" s="12"/>
      <c r="AF47" s="12"/>
      <c r="AG47" s="12"/>
      <c r="AH47" s="12"/>
    </row>
    <row r="48" spans="1:35" ht="16.2">
      <c r="A48" s="12"/>
      <c r="B48" s="12"/>
      <c r="C48" s="12"/>
      <c r="D48" s="12"/>
      <c r="E48" s="12"/>
      <c r="F48" s="12"/>
      <c r="G48" s="767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760">
        <f ca="1">'計算シート '!T45</f>
        <v>7.5599916283397048</v>
      </c>
      <c r="S48" s="761"/>
      <c r="T48" s="147"/>
      <c r="U48" s="147"/>
      <c r="V48" s="147"/>
      <c r="W48" s="12"/>
      <c r="X48" s="12"/>
      <c r="Y48" s="12"/>
      <c r="Z48" s="12"/>
      <c r="AA48" s="739"/>
      <c r="AB48" s="741"/>
      <c r="AC48" s="12"/>
      <c r="AD48" s="12"/>
      <c r="AE48" s="12"/>
      <c r="AF48" s="12"/>
      <c r="AG48" s="12"/>
      <c r="AH48" s="12"/>
    </row>
    <row r="49" spans="1:3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 ht="13.8" thickBo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40"/>
      <c r="X50" s="140"/>
      <c r="Y50" s="140"/>
      <c r="Z50" s="140"/>
      <c r="AA50" s="140"/>
      <c r="AB50" s="12"/>
      <c r="AC50" s="12"/>
      <c r="AD50" s="12"/>
      <c r="AE50" s="12"/>
      <c r="AF50" s="12"/>
      <c r="AG50" s="12"/>
      <c r="AH50" s="12"/>
    </row>
    <row r="51" spans="1:34" ht="14.25" customHeight="1">
      <c r="A51" s="12"/>
      <c r="B51" s="12"/>
      <c r="C51" s="12"/>
      <c r="D51" s="12"/>
      <c r="E51" s="12"/>
      <c r="F51" s="12"/>
      <c r="G51" s="736" t="s">
        <v>148</v>
      </c>
      <c r="H51" s="738"/>
      <c r="I51" s="140"/>
      <c r="J51" s="140"/>
      <c r="K51" s="12"/>
      <c r="L51" s="12"/>
      <c r="M51" s="12"/>
      <c r="N51" s="749" t="s">
        <v>173</v>
      </c>
      <c r="O51" s="750"/>
      <c r="P51" s="12"/>
      <c r="Q51" s="12"/>
      <c r="R51" s="12"/>
      <c r="S51" s="736" t="s">
        <v>169</v>
      </c>
      <c r="T51" s="737"/>
      <c r="U51" s="738"/>
      <c r="V51" s="12"/>
      <c r="W51" s="12"/>
      <c r="X51" s="12"/>
      <c r="Y51" s="12"/>
      <c r="Z51" s="12"/>
      <c r="AA51" s="736" t="s">
        <v>168</v>
      </c>
      <c r="AB51" s="738"/>
      <c r="AC51" s="135"/>
      <c r="AD51" s="12"/>
      <c r="AE51" s="12"/>
      <c r="AF51" s="12"/>
      <c r="AG51" s="12"/>
      <c r="AH51" s="12"/>
    </row>
    <row r="52" spans="1:34" ht="14.25" customHeight="1">
      <c r="A52" s="12"/>
      <c r="B52" s="12"/>
      <c r="C52" s="12"/>
      <c r="D52" s="736" t="s">
        <v>167</v>
      </c>
      <c r="E52" s="738"/>
      <c r="F52" s="12"/>
      <c r="G52" s="743"/>
      <c r="H52" s="744"/>
      <c r="I52" s="140"/>
      <c r="J52" s="140"/>
      <c r="K52" s="12"/>
      <c r="L52" s="12"/>
      <c r="M52" s="12"/>
      <c r="N52" s="751"/>
      <c r="O52" s="752"/>
      <c r="P52" s="12"/>
      <c r="Q52" s="12"/>
      <c r="R52" s="12"/>
      <c r="S52" s="739"/>
      <c r="T52" s="740"/>
      <c r="U52" s="741"/>
      <c r="V52" s="12"/>
      <c r="W52" s="12"/>
      <c r="X52" s="12"/>
      <c r="Y52" s="12"/>
      <c r="Z52" s="12"/>
      <c r="AA52" s="743"/>
      <c r="AB52" s="744"/>
      <c r="AC52" s="135"/>
      <c r="AD52" s="753" t="s">
        <v>151</v>
      </c>
      <c r="AE52" s="754"/>
      <c r="AF52" s="12"/>
      <c r="AG52" s="12"/>
      <c r="AH52" s="12"/>
    </row>
    <row r="53" spans="1:34" ht="13.5" customHeight="1">
      <c r="A53" s="12"/>
      <c r="B53" s="12"/>
      <c r="C53" s="12"/>
      <c r="D53" s="743"/>
      <c r="E53" s="744"/>
      <c r="F53" s="12"/>
      <c r="G53" s="743"/>
      <c r="H53" s="744"/>
      <c r="I53" s="140"/>
      <c r="J53" s="140"/>
      <c r="K53" s="12"/>
      <c r="L53" s="12"/>
      <c r="M53" s="12"/>
      <c r="N53" s="751"/>
      <c r="O53" s="75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743"/>
      <c r="AB53" s="744"/>
      <c r="AC53" s="135"/>
      <c r="AD53" s="755"/>
      <c r="AE53" s="756"/>
      <c r="AF53" s="12"/>
      <c r="AG53" s="12"/>
      <c r="AH53" s="12"/>
    </row>
    <row r="54" spans="1:34" ht="16.8" thickBot="1">
      <c r="A54" s="12"/>
      <c r="B54" s="12"/>
      <c r="C54" s="12"/>
      <c r="D54" s="745">
        <f ca="1">'計算シート '!AF45</f>
        <v>0</v>
      </c>
      <c r="E54" s="746"/>
      <c r="F54" s="12"/>
      <c r="G54" s="745">
        <f ca="1">'計算シート '!AB45</f>
        <v>0</v>
      </c>
      <c r="H54" s="746"/>
      <c r="I54" s="135"/>
      <c r="J54" s="12"/>
      <c r="K54" s="12"/>
      <c r="L54" s="12"/>
      <c r="M54" s="12"/>
      <c r="N54" s="747">
        <f ca="1">'計算シート '!U45</f>
        <v>9.7443907464439494</v>
      </c>
      <c r="O54" s="748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757">
        <f ca="1">'計算シート '!V45</f>
        <v>6.0639448855226377</v>
      </c>
      <c r="AB54" s="758"/>
      <c r="AC54" s="135"/>
      <c r="AD54" s="757">
        <f ca="1">'計算シート '!W45</f>
        <v>2.5922468184033196</v>
      </c>
      <c r="AE54" s="758"/>
      <c r="AF54" s="12"/>
      <c r="AG54" s="12"/>
      <c r="AH54" s="12"/>
    </row>
    <row r="55" spans="1:34" ht="14.25" customHeight="1">
      <c r="A55" s="12"/>
      <c r="B55" s="12"/>
      <c r="C55" s="12"/>
      <c r="D55" s="12"/>
      <c r="E55" s="12"/>
      <c r="F55" s="12"/>
      <c r="G55" s="12"/>
      <c r="H55" s="12"/>
      <c r="I55" s="12"/>
      <c r="J55" s="766" t="s">
        <v>46</v>
      </c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736" t="s">
        <v>160</v>
      </c>
      <c r="Y55" s="738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ht="14.4">
      <c r="A56" s="12"/>
      <c r="B56" s="12"/>
      <c r="C56" s="12"/>
      <c r="D56" s="12"/>
      <c r="E56" s="12"/>
      <c r="F56" s="12"/>
      <c r="G56" s="12"/>
      <c r="H56" s="12"/>
      <c r="I56" s="12"/>
      <c r="J56" s="767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48"/>
      <c r="X56" s="739"/>
      <c r="Y56" s="741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ht="14.4">
      <c r="A57" s="12"/>
      <c r="B57" s="12"/>
      <c r="C57" s="12"/>
      <c r="D57" s="12"/>
      <c r="E57" s="12"/>
      <c r="F57" s="12"/>
      <c r="G57" s="12"/>
      <c r="H57" s="12"/>
      <c r="I57" s="12"/>
      <c r="J57" s="148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48"/>
      <c r="X57" s="148"/>
      <c r="Y57" s="148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ht="13.5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>
      <c r="A59" s="225"/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6"/>
    </row>
    <row r="60" spans="1:3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ht="13.8" thickBo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15" customHeight="1" thickBot="1">
      <c r="B62" s="12"/>
      <c r="C62" s="12"/>
      <c r="D62" s="12"/>
      <c r="E62" s="12"/>
      <c r="F62" s="12"/>
      <c r="G62" s="749" t="s">
        <v>148</v>
      </c>
      <c r="H62" s="750"/>
      <c r="I62" s="140"/>
      <c r="J62" s="140"/>
      <c r="K62" s="12"/>
      <c r="L62" s="12"/>
      <c r="M62" s="12"/>
      <c r="N62" s="770" t="s">
        <v>199</v>
      </c>
      <c r="O62" s="750"/>
      <c r="P62" s="12"/>
      <c r="Q62" s="142"/>
      <c r="R62" s="770" t="s">
        <v>200</v>
      </c>
      <c r="S62" s="771"/>
      <c r="T62" s="772"/>
      <c r="U62" s="141"/>
      <c r="V62" s="12"/>
      <c r="W62" s="12"/>
      <c r="X62" s="12"/>
      <c r="Y62" s="12"/>
      <c r="Z62" s="12"/>
      <c r="AA62" s="749" t="s">
        <v>168</v>
      </c>
      <c r="AB62" s="750"/>
      <c r="AC62" s="135"/>
      <c r="AD62" s="12"/>
      <c r="AE62" s="12"/>
      <c r="AF62" s="12"/>
      <c r="AG62" s="12"/>
      <c r="AH62" s="12"/>
    </row>
    <row r="63" spans="1:34" ht="14.25" customHeight="1" thickTop="1">
      <c r="B63" s="12"/>
      <c r="C63" s="12"/>
      <c r="D63" s="732" t="s">
        <v>167</v>
      </c>
      <c r="E63" s="733"/>
      <c r="F63" s="12"/>
      <c r="G63" s="751"/>
      <c r="H63" s="752"/>
      <c r="I63" s="140"/>
      <c r="J63" s="140"/>
      <c r="K63" s="12"/>
      <c r="L63" s="12"/>
      <c r="M63" s="12"/>
      <c r="N63" s="751"/>
      <c r="O63" s="752"/>
      <c r="P63" s="12"/>
      <c r="Q63" s="142"/>
      <c r="R63" s="773"/>
      <c r="S63" s="774"/>
      <c r="T63" s="775"/>
      <c r="U63" s="141"/>
      <c r="V63" s="12"/>
      <c r="W63" s="12"/>
      <c r="X63" s="12"/>
      <c r="Y63" s="12"/>
      <c r="Z63" s="12"/>
      <c r="AA63" s="751"/>
      <c r="AB63" s="752"/>
      <c r="AC63" s="135"/>
      <c r="AD63" s="781" t="s">
        <v>151</v>
      </c>
      <c r="AE63" s="782"/>
      <c r="AF63" s="12"/>
      <c r="AG63" s="12"/>
      <c r="AH63" s="12"/>
    </row>
    <row r="64" spans="1:34" ht="13.5" customHeight="1">
      <c r="B64" s="12"/>
      <c r="C64" s="12"/>
      <c r="D64" s="734"/>
      <c r="E64" s="735"/>
      <c r="F64" s="12"/>
      <c r="G64" s="751"/>
      <c r="H64" s="752"/>
      <c r="I64" s="140"/>
      <c r="J64" s="140"/>
      <c r="K64" s="12"/>
      <c r="L64" s="12"/>
      <c r="M64" s="12"/>
      <c r="N64" s="751"/>
      <c r="O64" s="752"/>
      <c r="P64" s="12"/>
      <c r="Q64" s="142"/>
      <c r="R64" s="773"/>
      <c r="S64" s="774"/>
      <c r="T64" s="775"/>
      <c r="U64" s="141"/>
      <c r="V64" s="12"/>
      <c r="W64" s="12"/>
      <c r="X64" s="12"/>
      <c r="Y64" s="12"/>
      <c r="Z64" s="12"/>
      <c r="AA64" s="751"/>
      <c r="AB64" s="752"/>
      <c r="AC64" s="135"/>
      <c r="AD64" s="783"/>
      <c r="AE64" s="784"/>
      <c r="AF64" s="12"/>
      <c r="AG64" s="12"/>
      <c r="AH64" s="12"/>
    </row>
    <row r="65" spans="1:34" ht="16.8" thickBot="1">
      <c r="B65" s="12"/>
      <c r="C65" s="12"/>
      <c r="D65" s="762">
        <f ca="1">'計算シート '!AL45</f>
        <v>3</v>
      </c>
      <c r="E65" s="763"/>
      <c r="F65" s="12"/>
      <c r="G65" s="764">
        <f ca="1">'計算シート '!AK45</f>
        <v>6</v>
      </c>
      <c r="H65" s="765"/>
      <c r="I65" s="135"/>
      <c r="J65" s="135"/>
      <c r="K65" s="12"/>
      <c r="L65" s="12"/>
      <c r="M65" s="12"/>
      <c r="N65" s="747">
        <f ca="1">'計算シート '!AH45</f>
        <v>69.401328049749864</v>
      </c>
      <c r="O65" s="748"/>
      <c r="P65" s="12"/>
      <c r="Q65" s="142"/>
      <c r="R65" s="776">
        <f ca="1">IFERROR(N65/R10,0)</f>
        <v>0.69401328049749877</v>
      </c>
      <c r="S65" s="777"/>
      <c r="T65" s="778"/>
      <c r="U65" s="142"/>
      <c r="V65" s="12"/>
      <c r="W65" s="12"/>
      <c r="X65" s="12"/>
      <c r="Y65" s="12"/>
      <c r="Z65" s="12"/>
      <c r="AA65" s="747">
        <f ca="1">'計算シート '!AI45</f>
        <v>39.168521665923222</v>
      </c>
      <c r="AB65" s="748"/>
      <c r="AC65" s="135"/>
      <c r="AD65" s="779">
        <f ca="1">'計算シート '!AJ45</f>
        <v>20.266157331331939</v>
      </c>
      <c r="AE65" s="780"/>
      <c r="AF65" s="12"/>
      <c r="AG65" s="12"/>
      <c r="AH65" s="12"/>
    </row>
    <row r="66" spans="1:34" ht="13.8" thickTop="1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>
      <c r="A70" s="224"/>
      <c r="B70" s="224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</row>
  </sheetData>
  <mergeCells count="72">
    <mergeCell ref="R65:T65"/>
    <mergeCell ref="AD65:AE65"/>
    <mergeCell ref="G29:G30"/>
    <mergeCell ref="G47:G48"/>
    <mergeCell ref="J55:J56"/>
    <mergeCell ref="X44:Y45"/>
    <mergeCell ref="X55:Y56"/>
    <mergeCell ref="U44:U45"/>
    <mergeCell ref="AD63:AE64"/>
    <mergeCell ref="R7:S9"/>
    <mergeCell ref="R10:S10"/>
    <mergeCell ref="N33:O35"/>
    <mergeCell ref="N51:O53"/>
    <mergeCell ref="N62:O64"/>
    <mergeCell ref="S51:U52"/>
    <mergeCell ref="R62:T64"/>
    <mergeCell ref="AD16:AE17"/>
    <mergeCell ref="AD18:AE18"/>
    <mergeCell ref="AD34:AE35"/>
    <mergeCell ref="AD36:AE36"/>
    <mergeCell ref="J37:J38"/>
    <mergeCell ref="R15:R16"/>
    <mergeCell ref="R19:R20"/>
    <mergeCell ref="X19:Y20"/>
    <mergeCell ref="X37:Y38"/>
    <mergeCell ref="AA33:AB35"/>
    <mergeCell ref="AA36:AB36"/>
    <mergeCell ref="U26:U27"/>
    <mergeCell ref="AA29:AB30"/>
    <mergeCell ref="D65:E65"/>
    <mergeCell ref="G65:H65"/>
    <mergeCell ref="N65:O65"/>
    <mergeCell ref="AA51:AB53"/>
    <mergeCell ref="G11:G12"/>
    <mergeCell ref="J19:J20"/>
    <mergeCell ref="AA62:AB64"/>
    <mergeCell ref="AA65:AB65"/>
    <mergeCell ref="AA54:AB54"/>
    <mergeCell ref="G62:H64"/>
    <mergeCell ref="AA47:AB48"/>
    <mergeCell ref="AA15:AB17"/>
    <mergeCell ref="AA18:AB18"/>
    <mergeCell ref="R30:S30"/>
    <mergeCell ref="R23:S24"/>
    <mergeCell ref="R25:S25"/>
    <mergeCell ref="D34:E35"/>
    <mergeCell ref="D36:E36"/>
    <mergeCell ref="G36:H36"/>
    <mergeCell ref="G51:H53"/>
    <mergeCell ref="D52:E53"/>
    <mergeCell ref="D54:E54"/>
    <mergeCell ref="G54:H54"/>
    <mergeCell ref="R41:S42"/>
    <mergeCell ref="R43:S43"/>
    <mergeCell ref="R46:S47"/>
    <mergeCell ref="R48:S48"/>
    <mergeCell ref="D63:E64"/>
    <mergeCell ref="S33:U34"/>
    <mergeCell ref="A1:AH2"/>
    <mergeCell ref="D16:E17"/>
    <mergeCell ref="D18:E18"/>
    <mergeCell ref="N54:O54"/>
    <mergeCell ref="G15:H17"/>
    <mergeCell ref="G18:H18"/>
    <mergeCell ref="G33:H35"/>
    <mergeCell ref="N36:O36"/>
    <mergeCell ref="N14:O17"/>
    <mergeCell ref="N18:O18"/>
    <mergeCell ref="AD52:AE53"/>
    <mergeCell ref="AD54:AE54"/>
    <mergeCell ref="R28:S29"/>
    <mergeCell ref="AA11:AB12"/>
  </mergeCells>
  <phoneticPr fontId="3"/>
  <pageMargins left="0.43307086614173229" right="0.31496062992125984" top="0.62992125984251968" bottom="0.39370078740157483" header="0.39370078740157483" footer="0.51181102362204722"/>
  <pageSetup paperSize="9" scale="5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48"/>
  <sheetViews>
    <sheetView showGridLines="0" zoomScaleNormal="100" workbookViewId="0">
      <pane xSplit="3" ySplit="7" topLeftCell="AM14" activePane="bottomRight" state="frozen"/>
      <selection pane="topRight"/>
      <selection pane="bottomLeft"/>
      <selection pane="bottomRight" activeCell="AP12" sqref="AP12"/>
    </sheetView>
  </sheetViews>
  <sheetFormatPr defaultColWidth="18.6640625" defaultRowHeight="12.75" customHeight="1"/>
  <cols>
    <col min="1" max="1" width="2.6640625" customWidth="1"/>
    <col min="2" max="2" width="4.6640625" style="21" customWidth="1"/>
    <col min="3" max="3" width="25.6640625" customWidth="1"/>
    <col min="4" max="15" width="15.6640625" customWidth="1"/>
    <col min="16" max="16" width="4.6640625" style="23" customWidth="1"/>
    <col min="17" max="23" width="15.6640625" customWidth="1"/>
    <col min="24" max="24" width="4.6640625" style="23" customWidth="1"/>
    <col min="25" max="32" width="15.6640625" customWidth="1"/>
    <col min="33" max="33" width="4.21875" style="12" customWidth="1"/>
    <col min="34" max="39" width="15.6640625" customWidth="1"/>
    <col min="40" max="40" width="3.77734375" style="12" customWidth="1"/>
    <col min="41" max="41" width="5.21875" bestFit="1" customWidth="1"/>
    <col min="42" max="48" width="15.6640625" customWidth="1"/>
  </cols>
  <sheetData>
    <row r="1" spans="2:48" ht="22.5" customHeight="1">
      <c r="AJ1" s="68"/>
      <c r="AL1" s="68"/>
      <c r="AM1" s="68"/>
      <c r="AS1" s="68"/>
      <c r="AT1" s="131"/>
      <c r="AV1" s="131"/>
    </row>
    <row r="2" spans="2:48" ht="19.5" customHeight="1">
      <c r="O2" s="68" t="s">
        <v>103</v>
      </c>
      <c r="W2" s="68" t="s">
        <v>103</v>
      </c>
      <c r="AF2" s="68" t="s">
        <v>104</v>
      </c>
      <c r="AJ2" s="68" t="s">
        <v>103</v>
      </c>
      <c r="AL2" s="68" t="s">
        <v>153</v>
      </c>
      <c r="AM2" s="68"/>
      <c r="AS2" s="68" t="s">
        <v>103</v>
      </c>
      <c r="AT2" s="131" t="s">
        <v>152</v>
      </c>
      <c r="AV2" s="131" t="s">
        <v>153</v>
      </c>
    </row>
    <row r="3" spans="2:48" s="22" customFormat="1" ht="19.5" customHeight="1" thickBot="1">
      <c r="B3" s="227"/>
      <c r="C3" s="228"/>
      <c r="D3" s="818" t="s">
        <v>58</v>
      </c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20"/>
      <c r="P3" s="24"/>
      <c r="Q3" s="785" t="s">
        <v>59</v>
      </c>
      <c r="R3" s="786"/>
      <c r="S3" s="786"/>
      <c r="T3" s="786"/>
      <c r="U3" s="786"/>
      <c r="V3" s="786"/>
      <c r="W3" s="787"/>
      <c r="X3" s="24"/>
      <c r="Y3" s="785" t="s">
        <v>65</v>
      </c>
      <c r="Z3" s="786"/>
      <c r="AA3" s="786"/>
      <c r="AB3" s="787"/>
      <c r="AC3" s="785" t="s">
        <v>66</v>
      </c>
      <c r="AD3" s="786"/>
      <c r="AE3" s="786"/>
      <c r="AF3" s="787"/>
      <c r="AG3" s="141"/>
      <c r="AH3" s="791" t="s">
        <v>45</v>
      </c>
      <c r="AI3" s="792"/>
      <c r="AJ3" s="792"/>
      <c r="AK3" s="792"/>
      <c r="AL3" s="792"/>
      <c r="AM3" s="793"/>
      <c r="AN3" s="12"/>
      <c r="AO3" s="791" t="s">
        <v>154</v>
      </c>
      <c r="AP3" s="792"/>
      <c r="AQ3" s="792"/>
      <c r="AR3" s="792"/>
      <c r="AS3" s="792"/>
      <c r="AT3" s="792"/>
      <c r="AU3" s="792"/>
      <c r="AV3" s="793"/>
    </row>
    <row r="4" spans="2:48" ht="19.5" customHeight="1">
      <c r="B4" s="718" t="s">
        <v>48</v>
      </c>
      <c r="C4" s="719"/>
      <c r="D4" s="814" t="s">
        <v>144</v>
      </c>
      <c r="E4" s="815"/>
      <c r="F4" s="815"/>
      <c r="G4" s="816"/>
      <c r="H4" s="805" t="s">
        <v>161</v>
      </c>
      <c r="I4" s="805" t="s">
        <v>164</v>
      </c>
      <c r="J4" s="817" t="s">
        <v>145</v>
      </c>
      <c r="K4" s="815"/>
      <c r="L4" s="816"/>
      <c r="M4" s="817" t="s">
        <v>176</v>
      </c>
      <c r="N4" s="815"/>
      <c r="O4" s="821"/>
      <c r="P4" s="41"/>
      <c r="Q4" s="811" t="s">
        <v>78</v>
      </c>
      <c r="R4" s="808" t="s">
        <v>44</v>
      </c>
      <c r="S4" s="788" t="s">
        <v>91</v>
      </c>
      <c r="T4" s="788" t="s">
        <v>186</v>
      </c>
      <c r="U4" s="803" t="s">
        <v>70</v>
      </c>
      <c r="V4" s="164"/>
      <c r="W4" s="165"/>
      <c r="X4" s="41"/>
      <c r="Y4" s="798" t="s">
        <v>142</v>
      </c>
      <c r="Z4" s="797"/>
      <c r="AA4" s="797"/>
      <c r="AB4" s="788" t="s">
        <v>71</v>
      </c>
      <c r="AC4" s="797" t="s">
        <v>143</v>
      </c>
      <c r="AD4" s="797"/>
      <c r="AE4" s="797"/>
      <c r="AF4" s="794" t="s">
        <v>72</v>
      </c>
      <c r="AH4" s="718" t="s">
        <v>147</v>
      </c>
      <c r="AI4" s="136"/>
      <c r="AJ4" s="137"/>
      <c r="AK4" s="718" t="s">
        <v>148</v>
      </c>
      <c r="AL4" s="118"/>
      <c r="AM4" s="831" t="s">
        <v>149</v>
      </c>
      <c r="AN4" s="141"/>
      <c r="AO4" s="842" t="s">
        <v>155</v>
      </c>
      <c r="AP4" s="845" t="s">
        <v>156</v>
      </c>
      <c r="AQ4" s="718" t="s">
        <v>147</v>
      </c>
      <c r="AR4" s="136"/>
      <c r="AS4" s="137"/>
      <c r="AT4" s="848" t="s">
        <v>157</v>
      </c>
      <c r="AU4" s="718" t="s">
        <v>148</v>
      </c>
      <c r="AV4" s="118"/>
    </row>
    <row r="5" spans="2:48" ht="9" customHeight="1">
      <c r="B5" s="720"/>
      <c r="C5" s="721"/>
      <c r="D5" s="822" t="s">
        <v>163</v>
      </c>
      <c r="E5" s="825" t="s">
        <v>172</v>
      </c>
      <c r="F5" s="150"/>
      <c r="G5" s="151"/>
      <c r="H5" s="806"/>
      <c r="I5" s="806"/>
      <c r="J5" s="828" t="s">
        <v>173</v>
      </c>
      <c r="K5" s="150"/>
      <c r="L5" s="151"/>
      <c r="M5" s="828" t="s">
        <v>175</v>
      </c>
      <c r="N5" s="161"/>
      <c r="O5" s="162"/>
      <c r="P5" s="41"/>
      <c r="Q5" s="812"/>
      <c r="R5" s="809"/>
      <c r="S5" s="789"/>
      <c r="T5" s="789"/>
      <c r="U5" s="804"/>
      <c r="V5" s="840" t="s">
        <v>92</v>
      </c>
      <c r="W5" s="166"/>
      <c r="X5" s="41"/>
      <c r="Y5" s="799" t="s">
        <v>144</v>
      </c>
      <c r="Z5" s="801" t="s">
        <v>145</v>
      </c>
      <c r="AA5" s="801" t="s">
        <v>146</v>
      </c>
      <c r="AB5" s="789"/>
      <c r="AC5" s="801" t="s">
        <v>144</v>
      </c>
      <c r="AD5" s="801" t="s">
        <v>145</v>
      </c>
      <c r="AE5" s="801" t="s">
        <v>146</v>
      </c>
      <c r="AF5" s="795"/>
      <c r="AH5" s="720"/>
      <c r="AI5" s="837" t="s">
        <v>150</v>
      </c>
      <c r="AJ5" s="153"/>
      <c r="AK5" s="720"/>
      <c r="AL5" s="834" t="s">
        <v>61</v>
      </c>
      <c r="AM5" s="832"/>
      <c r="AO5" s="843"/>
      <c r="AP5" s="846"/>
      <c r="AQ5" s="720"/>
      <c r="AR5" s="837" t="s">
        <v>150</v>
      </c>
      <c r="AS5" s="85"/>
      <c r="AT5" s="849"/>
      <c r="AU5" s="720"/>
      <c r="AV5" s="834" t="s">
        <v>61</v>
      </c>
    </row>
    <row r="6" spans="2:48" ht="9.75" customHeight="1">
      <c r="B6" s="720"/>
      <c r="C6" s="721"/>
      <c r="D6" s="823"/>
      <c r="E6" s="826"/>
      <c r="F6" s="828" t="s">
        <v>184</v>
      </c>
      <c r="G6" s="152"/>
      <c r="H6" s="806"/>
      <c r="I6" s="806"/>
      <c r="J6" s="830"/>
      <c r="K6" s="828" t="s">
        <v>184</v>
      </c>
      <c r="L6" s="152"/>
      <c r="M6" s="830"/>
      <c r="N6" s="828" t="s">
        <v>89</v>
      </c>
      <c r="O6" s="169"/>
      <c r="P6" s="41"/>
      <c r="Q6" s="812"/>
      <c r="R6" s="809"/>
      <c r="S6" s="789"/>
      <c r="T6" s="789"/>
      <c r="U6" s="804"/>
      <c r="V6" s="804"/>
      <c r="W6" s="167"/>
      <c r="X6" s="41"/>
      <c r="Y6" s="799"/>
      <c r="Z6" s="801"/>
      <c r="AA6" s="801"/>
      <c r="AB6" s="789"/>
      <c r="AC6" s="801"/>
      <c r="AD6" s="801"/>
      <c r="AE6" s="801"/>
      <c r="AF6" s="795"/>
      <c r="AH6" s="720"/>
      <c r="AI6" s="838"/>
      <c r="AJ6" s="154"/>
      <c r="AK6" s="720"/>
      <c r="AL6" s="835"/>
      <c r="AM6" s="832"/>
      <c r="AO6" s="843"/>
      <c r="AP6" s="846"/>
      <c r="AQ6" s="720"/>
      <c r="AR6" s="838"/>
      <c r="AS6" s="155"/>
      <c r="AT6" s="849"/>
      <c r="AU6" s="720"/>
      <c r="AV6" s="835"/>
    </row>
    <row r="7" spans="2:48" s="2" customFormat="1" ht="46.5" customHeight="1" thickBot="1">
      <c r="B7" s="722"/>
      <c r="C7" s="723"/>
      <c r="D7" s="824"/>
      <c r="E7" s="827"/>
      <c r="F7" s="829"/>
      <c r="G7" s="117" t="s">
        <v>185</v>
      </c>
      <c r="H7" s="807"/>
      <c r="I7" s="807"/>
      <c r="J7" s="829"/>
      <c r="K7" s="829"/>
      <c r="L7" s="117" t="s">
        <v>187</v>
      </c>
      <c r="M7" s="829"/>
      <c r="N7" s="829"/>
      <c r="O7" s="163" t="s">
        <v>90</v>
      </c>
      <c r="P7" s="41"/>
      <c r="Q7" s="813"/>
      <c r="R7" s="810"/>
      <c r="S7" s="790"/>
      <c r="T7" s="790"/>
      <c r="U7" s="804"/>
      <c r="V7" s="841"/>
      <c r="W7" s="168" t="s">
        <v>188</v>
      </c>
      <c r="X7" s="41"/>
      <c r="Y7" s="800"/>
      <c r="Z7" s="802"/>
      <c r="AA7" s="802"/>
      <c r="AB7" s="790"/>
      <c r="AC7" s="802"/>
      <c r="AD7" s="802"/>
      <c r="AE7" s="802"/>
      <c r="AF7" s="796"/>
      <c r="AG7" s="388"/>
      <c r="AH7" s="722"/>
      <c r="AI7" s="839"/>
      <c r="AJ7" s="139" t="s">
        <v>151</v>
      </c>
      <c r="AK7" s="722"/>
      <c r="AL7" s="836"/>
      <c r="AM7" s="833"/>
      <c r="AN7" s="388"/>
      <c r="AO7" s="844"/>
      <c r="AP7" s="847"/>
      <c r="AQ7" s="722"/>
      <c r="AR7" s="839"/>
      <c r="AS7" s="138" t="s">
        <v>151</v>
      </c>
      <c r="AT7" s="850"/>
      <c r="AU7" s="722"/>
      <c r="AV7" s="836"/>
    </row>
    <row r="8" spans="2:48" ht="19.5" customHeight="1">
      <c r="B8" s="250" t="s">
        <v>0</v>
      </c>
      <c r="C8" s="251" t="s">
        <v>201</v>
      </c>
      <c r="D8" s="252">
        <f ca="1">マージンシート!J4</f>
        <v>5.0489592700358958</v>
      </c>
      <c r="E8" s="253">
        <f ca="1">D8*関係係数シート!$D4</f>
        <v>4.0044990689035727</v>
      </c>
      <c r="F8" s="253">
        <f ca="1">E8*関係係数シート!$E4</f>
        <v>1.8479170125245883</v>
      </c>
      <c r="G8" s="254">
        <f ca="1">E8*関係係数シート!$F4</f>
        <v>0.35805676793482205</v>
      </c>
      <c r="H8" s="253">
        <f t="array" aca="1" ref="H8:H44" ca="1">MMULT(関係係数シート!BE4:CO40,'計算シート '!E8:E44)</f>
        <v>2.313437226097768</v>
      </c>
      <c r="I8" s="253">
        <f ca="1">H8*関係係数シート!D4</f>
        <v>1.8348647161515947</v>
      </c>
      <c r="J8" s="253">
        <f t="array" aca="1" ref="J8:J44" ca="1">MMULT(関係係数シート!Q4:BA40,'計算シート '!I8:I44)</f>
        <v>2.1712413778627679</v>
      </c>
      <c r="K8" s="253">
        <f ca="1">J8*関係係数シート!$E4</f>
        <v>1.0019415191295058</v>
      </c>
      <c r="L8" s="254">
        <f ca="1">J8*関係係数シート!$F4</f>
        <v>0.19413855685494047</v>
      </c>
      <c r="M8" s="253">
        <f t="shared" ref="M8:M44" ca="1" si="0">E8+J8</f>
        <v>6.1757404467663406</v>
      </c>
      <c r="N8" s="253">
        <f ca="1">F8+K8</f>
        <v>2.8498585316540943</v>
      </c>
      <c r="O8" s="255">
        <f ca="1">G8+L8</f>
        <v>0.55219532478976252</v>
      </c>
      <c r="P8" s="42"/>
      <c r="Q8" s="256"/>
      <c r="R8" s="257"/>
      <c r="S8" s="253">
        <f ca="1">$R$45*関係係数シート!G4</f>
        <v>0.16281541614234574</v>
      </c>
      <c r="T8" s="253">
        <f ca="1">S8*関係係数シート!D4</f>
        <v>0.12913437155545443</v>
      </c>
      <c r="U8" s="258">
        <f t="array" aca="1" ref="U8:U44" ca="1">MMULT(関係係数シート!Q4:BA40,T8:T44)</f>
        <v>0.23586916227634758</v>
      </c>
      <c r="V8" s="258">
        <f ca="1">U8*関係係数シート!E4</f>
        <v>0.10884423499684451</v>
      </c>
      <c r="W8" s="259">
        <f ca="1">U8*関係係数シート!F4</f>
        <v>2.1089916228470153E-2</v>
      </c>
      <c r="X8" s="42"/>
      <c r="Y8" s="260">
        <f ca="1">ROUND(E8*関係係数シート!$H4,0)</f>
        <v>1</v>
      </c>
      <c r="Z8" s="261">
        <f ca="1">ROUND(J8*関係係数シート!$H4,0)</f>
        <v>1</v>
      </c>
      <c r="AA8" s="261">
        <f ca="1">Y8+Z8</f>
        <v>2</v>
      </c>
      <c r="AB8" s="262">
        <f ca="1">ROUND(U8*関係係数シート!$H4,0)</f>
        <v>0</v>
      </c>
      <c r="AC8" s="263">
        <f ca="1">ROUND(E8*関係係数シート!$I4,0)</f>
        <v>0</v>
      </c>
      <c r="AD8" s="264">
        <f ca="1">ROUND(J8*関係係数シート!$I4,0)</f>
        <v>0</v>
      </c>
      <c r="AE8" s="264">
        <f ca="1">AC8+AD8</f>
        <v>0</v>
      </c>
      <c r="AF8" s="265">
        <f ca="1">ROUND(U8*関係係数シート!$I4,0)</f>
        <v>0</v>
      </c>
      <c r="AH8" s="266">
        <f t="shared" ref="AH8:AH44" ca="1" si="1">M8+U8</f>
        <v>6.4116096090426886</v>
      </c>
      <c r="AI8" s="267">
        <f t="shared" ref="AI8:AI44" ca="1" si="2">N8+V8</f>
        <v>2.9587027666509389</v>
      </c>
      <c r="AJ8" s="268">
        <f ca="1">W8+O8</f>
        <v>0.57328524101823264</v>
      </c>
      <c r="AK8" s="266">
        <f ca="1">AA8+AB8</f>
        <v>2</v>
      </c>
      <c r="AL8" s="269">
        <f ca="1">AF8+AE8</f>
        <v>0</v>
      </c>
      <c r="AM8" s="270">
        <f ca="1">RANK(AH8,$AH$8:$AH$44)</f>
        <v>3</v>
      </c>
      <c r="AO8" s="271">
        <v>1</v>
      </c>
      <c r="AP8" s="272" t="str">
        <f t="shared" ref="AP8:AP44" ca="1" si="3">INDEX($C$8:$C$44,MATCH(AO8,$AM$8:$AM$44,0),1)</f>
        <v>商業</v>
      </c>
      <c r="AQ8" s="273">
        <f ca="1">INDEX(AH$8:AH$44,MATCH($AO8,$AM$8:$AM$44,0),1)</f>
        <v>28.213341758045136</v>
      </c>
      <c r="AR8" s="274">
        <f t="shared" ref="AR8:AR44" ca="1" si="4">INDEX(AI$8:AI$44,MATCH($AO8,$AM$8:$AM$44,0),1)</f>
        <v>18.626942518487816</v>
      </c>
      <c r="AS8" s="275">
        <f t="shared" ref="AS8:AS44" ca="1" si="5">INDEX(AJ$8:AJ$44,MATCH($AO8,$AM$8:$AM$44,0),1)</f>
        <v>11.895699348847121</v>
      </c>
      <c r="AT8" s="276">
        <f ca="1">SUM($AQ$8:$AQ8)/SUM($AQ$8:$AQ$44)</f>
        <v>0.40652452266937317</v>
      </c>
      <c r="AU8" s="277">
        <f ca="1">INDEX(AK$8:AK$44,MATCH($AO8,$AM$8:$AM$44,0),1)</f>
        <v>4</v>
      </c>
      <c r="AV8" s="278">
        <f t="shared" ref="AV8:AV44" ca="1" si="6">INDEX(AL$8:AL$44,MATCH($AO8,$AM$8:$AM$44,0),1)</f>
        <v>3</v>
      </c>
    </row>
    <row r="9" spans="2:48" ht="19.5" customHeight="1">
      <c r="B9" s="279" t="s">
        <v>4</v>
      </c>
      <c r="C9" s="280" t="s">
        <v>1</v>
      </c>
      <c r="D9" s="281">
        <f ca="1">マージンシート!J5</f>
        <v>0</v>
      </c>
      <c r="E9" s="282">
        <f ca="1">D9*関係係数シート!$D5</f>
        <v>0</v>
      </c>
      <c r="F9" s="282">
        <f ca="1">E9*関係係数シート!$E5</f>
        <v>0</v>
      </c>
      <c r="G9" s="283">
        <f ca="1">E9*関係係数シート!$F5</f>
        <v>0</v>
      </c>
      <c r="H9" s="282">
        <f ca="1"/>
        <v>3.4617558045663945E-2</v>
      </c>
      <c r="I9" s="282">
        <f ca="1">H9*関係係数シート!D5</f>
        <v>2.110532028754298E-3</v>
      </c>
      <c r="J9" s="282">
        <f ca="1"/>
        <v>2.5462768735060724E-2</v>
      </c>
      <c r="K9" s="282">
        <f ca="1">J9*関係係数シート!$E5</f>
        <v>9.733868554415619E-3</v>
      </c>
      <c r="L9" s="283">
        <f ca="1">J9*関係係数シート!$F5</f>
        <v>4.7105525282958097E-3</v>
      </c>
      <c r="M9" s="282">
        <f t="shared" ca="1" si="0"/>
        <v>2.5462768735060724E-2</v>
      </c>
      <c r="N9" s="282">
        <f t="shared" ref="N9:N44" ca="1" si="7">F9+K9</f>
        <v>9.733868554415619E-3</v>
      </c>
      <c r="O9" s="284">
        <f t="shared" ref="O9:O44" ca="1" si="8">G9+L9</f>
        <v>4.7105525282958097E-3</v>
      </c>
      <c r="P9" s="42"/>
      <c r="Q9" s="285"/>
      <c r="R9" s="286"/>
      <c r="S9" s="282">
        <f ca="1">$R$45*関係係数シート!G5</f>
        <v>-1.9221483229500851E-4</v>
      </c>
      <c r="T9" s="282">
        <f ca="1">S9*関係係数シート!D5</f>
        <v>-1.1718780378012965E-5</v>
      </c>
      <c r="U9" s="282">
        <f ca="1"/>
        <v>1.002234123345049E-2</v>
      </c>
      <c r="V9" s="282">
        <f ca="1">U9*関係係数シート!E5</f>
        <v>3.8313253829139848E-3</v>
      </c>
      <c r="W9" s="284">
        <f ca="1">U9*関係係数シート!F5</f>
        <v>1.8541096346552102E-3</v>
      </c>
      <c r="X9" s="42"/>
      <c r="Y9" s="287">
        <f ca="1">ROUND(E9*関係係数シート!$H5,0)</f>
        <v>0</v>
      </c>
      <c r="Z9" s="288">
        <f ca="1">ROUND(J9*関係係数シート!$H5,0)</f>
        <v>0</v>
      </c>
      <c r="AA9" s="288">
        <f t="shared" ref="AA9:AA44" ca="1" si="9">Y9+Z9</f>
        <v>0</v>
      </c>
      <c r="AB9" s="289">
        <f ca="1">ROUND(U9*関係係数シート!$H5,0)</f>
        <v>0</v>
      </c>
      <c r="AC9" s="290">
        <f ca="1">ROUND(E9*関係係数シート!$I5,0)</f>
        <v>0</v>
      </c>
      <c r="AD9" s="291">
        <f ca="1">ROUND(J9*関係係数シート!$I5,0)</f>
        <v>0</v>
      </c>
      <c r="AE9" s="291">
        <f t="shared" ref="AE9:AE44" ca="1" si="10">AC9+AD9</f>
        <v>0</v>
      </c>
      <c r="AF9" s="292">
        <f ca="1">ROUND(U9*関係係数シート!$I5,0)</f>
        <v>0</v>
      </c>
      <c r="AH9" s="293">
        <f t="shared" ca="1" si="1"/>
        <v>3.5485109968511216E-2</v>
      </c>
      <c r="AI9" s="294">
        <f t="shared" ca="1" si="2"/>
        <v>1.3565193937329604E-2</v>
      </c>
      <c r="AJ9" s="295">
        <f t="shared" ref="AJ9:AJ44" ca="1" si="11">W9+O9</f>
        <v>6.5646621629510196E-3</v>
      </c>
      <c r="AK9" s="293">
        <f t="shared" ref="AK9:AK44" ca="1" si="12">AA9+AB9</f>
        <v>0</v>
      </c>
      <c r="AL9" s="296">
        <f t="shared" ref="AL9:AL44" ca="1" si="13">AF9+AE9</f>
        <v>0</v>
      </c>
      <c r="AM9" s="297">
        <f t="shared" ref="AM9:AM44" ca="1" si="14">RANK(AH9,$AH$8:$AH$44)</f>
        <v>32</v>
      </c>
      <c r="AO9" s="298">
        <v>2</v>
      </c>
      <c r="AP9" s="299" t="str">
        <f t="shared" ca="1" si="3"/>
        <v>飲食料品</v>
      </c>
      <c r="AQ9" s="300">
        <f t="shared" ref="AQ9:AQ44" ca="1" si="15">INDEX(AH$8:AH$44,MATCH($AO9,$AM$8:$AM$44,0),1)</f>
        <v>8.5151976375534879</v>
      </c>
      <c r="AR9" s="301">
        <f t="shared" ca="1" si="4"/>
        <v>3.3063738999656263</v>
      </c>
      <c r="AS9" s="302">
        <f t="shared" ca="1" si="5"/>
        <v>1.3645436319934001</v>
      </c>
      <c r="AT9" s="303">
        <f ca="1">SUM($AQ$8:$AQ9)/SUM($AQ$8:$AQ$44)</f>
        <v>0.52921954705636221</v>
      </c>
      <c r="AU9" s="304">
        <f t="shared" ref="AU9:AU44" ca="1" si="16">INDEX(AK$8:AK$44,MATCH($AO9,$AM$8:$AM$44,0),1)</f>
        <v>0</v>
      </c>
      <c r="AV9" s="305">
        <f t="shared" ca="1" si="6"/>
        <v>0</v>
      </c>
    </row>
    <row r="10" spans="2:48" ht="19.5" customHeight="1">
      <c r="B10" s="279" t="s">
        <v>10</v>
      </c>
      <c r="C10" s="280" t="s">
        <v>83</v>
      </c>
      <c r="D10" s="281">
        <f ca="1">マージンシート!J6</f>
        <v>28.998345731084058</v>
      </c>
      <c r="E10" s="282">
        <f ca="1">D10*関係係数シート!$D6</f>
        <v>7.6035823571536909</v>
      </c>
      <c r="F10" s="282">
        <f ca="1">E10*関係係数シート!$E6</f>
        <v>2.9524019666976473</v>
      </c>
      <c r="G10" s="283">
        <f ca="1">E10*関係係数シート!$F6</f>
        <v>1.2184590807421833</v>
      </c>
      <c r="H10" s="282">
        <f ca="1"/>
        <v>1.830861080345072</v>
      </c>
      <c r="I10" s="282">
        <f ca="1">H10*関係係数シート!D6</f>
        <v>0.48006541952456117</v>
      </c>
      <c r="J10" s="282">
        <f ca="1"/>
        <v>0.57122794335351867</v>
      </c>
      <c r="K10" s="282">
        <f ca="1">J10*関係係数シート!$E6</f>
        <v>0.22180262199736334</v>
      </c>
      <c r="L10" s="283">
        <f ca="1">J10*関係係数シート!$F6</f>
        <v>9.1538151631637255E-2</v>
      </c>
      <c r="M10" s="282">
        <f t="shared" ca="1" si="0"/>
        <v>8.1748103005072092</v>
      </c>
      <c r="N10" s="282">
        <f t="shared" ca="1" si="7"/>
        <v>3.1742045886950105</v>
      </c>
      <c r="O10" s="284">
        <f t="shared" ca="1" si="8"/>
        <v>1.3099972323738207</v>
      </c>
      <c r="P10" s="42"/>
      <c r="Q10" s="285"/>
      <c r="R10" s="286"/>
      <c r="S10" s="282">
        <f ca="1">$R$45*関係係数シート!G6</f>
        <v>1.0804332702045938</v>
      </c>
      <c r="T10" s="282">
        <f ca="1">S10*関係係数シート!D6</f>
        <v>0.28329765523843226</v>
      </c>
      <c r="U10" s="282">
        <f ca="1"/>
        <v>0.34038733704627827</v>
      </c>
      <c r="V10" s="282">
        <f ca="1">U10*関係係数シート!E6</f>
        <v>0.13216931127061557</v>
      </c>
      <c r="W10" s="284">
        <f ca="1">U10*関係係数シート!F6</f>
        <v>5.45463996195793E-2</v>
      </c>
      <c r="X10" s="42"/>
      <c r="Y10" s="287">
        <f ca="1">ROUND(E10*関係係数シート!$H6,0)</f>
        <v>0</v>
      </c>
      <c r="Z10" s="288">
        <f ca="1">ROUND(J10*関係係数シート!$H6,0)</f>
        <v>0</v>
      </c>
      <c r="AA10" s="288">
        <f t="shared" ca="1" si="9"/>
        <v>0</v>
      </c>
      <c r="AB10" s="289">
        <f ca="1">ROUND(U10*関係係数シート!$H6,0)</f>
        <v>0</v>
      </c>
      <c r="AC10" s="290">
        <f ca="1">ROUND(E10*関係係数シート!$I6,0)</f>
        <v>0</v>
      </c>
      <c r="AD10" s="291">
        <f ca="1">ROUND(J10*関係係数シート!$I6,0)</f>
        <v>0</v>
      </c>
      <c r="AE10" s="291">
        <f t="shared" ca="1" si="10"/>
        <v>0</v>
      </c>
      <c r="AF10" s="292">
        <f ca="1">ROUND(U10*関係係数シート!$I6,0)</f>
        <v>0</v>
      </c>
      <c r="AH10" s="293">
        <f t="shared" ca="1" si="1"/>
        <v>8.5151976375534879</v>
      </c>
      <c r="AI10" s="294">
        <f t="shared" ca="1" si="2"/>
        <v>3.3063738999656263</v>
      </c>
      <c r="AJ10" s="295">
        <f t="shared" ca="1" si="11"/>
        <v>1.3645436319934001</v>
      </c>
      <c r="AK10" s="293">
        <f t="shared" ca="1" si="12"/>
        <v>0</v>
      </c>
      <c r="AL10" s="296">
        <f t="shared" ca="1" si="13"/>
        <v>0</v>
      </c>
      <c r="AM10" s="297">
        <f t="shared" ca="1" si="14"/>
        <v>2</v>
      </c>
      <c r="AO10" s="298">
        <v>3</v>
      </c>
      <c r="AP10" s="299" t="str">
        <f t="shared" ca="1" si="3"/>
        <v>農林漁業</v>
      </c>
      <c r="AQ10" s="300">
        <f t="shared" ca="1" si="15"/>
        <v>6.4116096090426886</v>
      </c>
      <c r="AR10" s="301">
        <f t="shared" ca="1" si="4"/>
        <v>2.9587027666509389</v>
      </c>
      <c r="AS10" s="302">
        <f t="shared" ca="1" si="5"/>
        <v>0.57328524101823264</v>
      </c>
      <c r="AT10" s="303">
        <f ca="1">SUM($AQ$8:$AQ10)/SUM($AQ$8:$AQ$44)</f>
        <v>0.62160408477654217</v>
      </c>
      <c r="AU10" s="304">
        <f t="shared" ca="1" si="16"/>
        <v>2</v>
      </c>
      <c r="AV10" s="305">
        <f t="shared" ca="1" si="6"/>
        <v>0</v>
      </c>
    </row>
    <row r="11" spans="2:48" ht="19.5" customHeight="1">
      <c r="B11" s="279" t="s">
        <v>14</v>
      </c>
      <c r="C11" s="280" t="s">
        <v>2</v>
      </c>
      <c r="D11" s="281">
        <f ca="1">マージンシート!J7</f>
        <v>12.977289057160418</v>
      </c>
      <c r="E11" s="282">
        <f ca="1">D11*関係係数シート!$D7</f>
        <v>0.7199058440312156</v>
      </c>
      <c r="F11" s="282">
        <f ca="1">E11*関係係数シート!$E7</f>
        <v>0.32422418183199558</v>
      </c>
      <c r="G11" s="283">
        <f ca="1">E11*関係係数シート!$F7</f>
        <v>0.25096276356552327</v>
      </c>
      <c r="H11" s="282">
        <f ca="1"/>
        <v>0.28502257688149174</v>
      </c>
      <c r="I11" s="282">
        <f ca="1">H11*関係係数シート!D7</f>
        <v>1.581142393253589E-2</v>
      </c>
      <c r="J11" s="282">
        <f ca="1"/>
        <v>1.8023740763774984E-2</v>
      </c>
      <c r="K11" s="282">
        <f ca="1">J11*関係係数シート!$E7</f>
        <v>8.1173568059457833E-3</v>
      </c>
      <c r="L11" s="283">
        <f ca="1">J11*関係係数シート!$F7</f>
        <v>6.2831658186531013E-3</v>
      </c>
      <c r="M11" s="282">
        <f t="shared" ca="1" si="0"/>
        <v>0.7379295847949906</v>
      </c>
      <c r="N11" s="282">
        <f t="shared" ca="1" si="7"/>
        <v>0.33234153863794136</v>
      </c>
      <c r="O11" s="284">
        <f t="shared" ca="1" si="8"/>
        <v>0.2572459293841764</v>
      </c>
      <c r="P11" s="42"/>
      <c r="Q11" s="285"/>
      <c r="R11" s="286"/>
      <c r="S11" s="282">
        <f ca="1">$R$45*関係係数シート!G7</f>
        <v>0.18062207216364234</v>
      </c>
      <c r="T11" s="282">
        <f ca="1">S11*関係係数シート!D7</f>
        <v>1.0019880480344818E-2</v>
      </c>
      <c r="U11" s="282">
        <f ca="1"/>
        <v>1.1444348522565019E-2</v>
      </c>
      <c r="V11" s="282">
        <f ca="1">U11*関係係数シート!E7</f>
        <v>5.1541942145533681E-3</v>
      </c>
      <c r="W11" s="284">
        <f ca="1">U11*関係係数シート!F7</f>
        <v>3.9895569069798992E-3</v>
      </c>
      <c r="X11" s="42"/>
      <c r="Y11" s="287">
        <f ca="1">ROUND(E11*関係係数シート!$H7,0)</f>
        <v>0</v>
      </c>
      <c r="Z11" s="288">
        <f ca="1">ROUND(J11*関係係数シート!$H7,0)</f>
        <v>0</v>
      </c>
      <c r="AA11" s="288">
        <f t="shared" ca="1" si="9"/>
        <v>0</v>
      </c>
      <c r="AB11" s="289">
        <f ca="1">ROUND(U11*関係係数シート!$H7,0)</f>
        <v>0</v>
      </c>
      <c r="AC11" s="290">
        <f ca="1">ROUND(E11*関係係数シート!$I7,0)</f>
        <v>0</v>
      </c>
      <c r="AD11" s="291">
        <f ca="1">ROUND(J11*関係係数シート!$I7,0)</f>
        <v>0</v>
      </c>
      <c r="AE11" s="291">
        <f t="shared" ca="1" si="10"/>
        <v>0</v>
      </c>
      <c r="AF11" s="292">
        <f ca="1">ROUND(U11*関係係数シート!$I7,0)</f>
        <v>0</v>
      </c>
      <c r="AH11" s="293">
        <f t="shared" ca="1" si="1"/>
        <v>0.74937393331755564</v>
      </c>
      <c r="AI11" s="294">
        <f t="shared" ca="1" si="2"/>
        <v>0.33749573285249473</v>
      </c>
      <c r="AJ11" s="295">
        <f t="shared" ca="1" si="11"/>
        <v>0.26123548629115628</v>
      </c>
      <c r="AK11" s="293">
        <f t="shared" ca="1" si="12"/>
        <v>0</v>
      </c>
      <c r="AL11" s="296">
        <f t="shared" ca="1" si="13"/>
        <v>0</v>
      </c>
      <c r="AM11" s="297">
        <f t="shared" ca="1" si="14"/>
        <v>12</v>
      </c>
      <c r="AO11" s="298">
        <v>4</v>
      </c>
      <c r="AP11" s="299" t="str">
        <f t="shared" ca="1" si="3"/>
        <v>運輸・郵便</v>
      </c>
      <c r="AQ11" s="300">
        <f t="shared" ca="1" si="15"/>
        <v>5.9732327156183489</v>
      </c>
      <c r="AR11" s="301">
        <f t="shared" ca="1" si="4"/>
        <v>2.7305207506441178</v>
      </c>
      <c r="AS11" s="302">
        <f t="shared" ca="1" si="5"/>
        <v>1.632234894180381</v>
      </c>
      <c r="AT11" s="303">
        <f ca="1">SUM($AQ$8:$AQ11)/SUM($AQ$8:$AQ$44)</f>
        <v>0.70767207343716954</v>
      </c>
      <c r="AU11" s="304">
        <f t="shared" ca="1" si="16"/>
        <v>0</v>
      </c>
      <c r="AV11" s="305">
        <f t="shared" ca="1" si="6"/>
        <v>0</v>
      </c>
    </row>
    <row r="12" spans="2:48" ht="19.5" customHeight="1">
      <c r="B12" s="306" t="s">
        <v>15</v>
      </c>
      <c r="C12" s="307" t="s">
        <v>3</v>
      </c>
      <c r="D12" s="308">
        <f ca="1">マージンシート!J8</f>
        <v>0.25053436095143478</v>
      </c>
      <c r="E12" s="309">
        <f ca="1">D12*関係係数シート!$D8</f>
        <v>4.1642432323783798E-2</v>
      </c>
      <c r="F12" s="309">
        <f ca="1">E12*関係係数シート!$E8</f>
        <v>1.5931465287403964E-2</v>
      </c>
      <c r="G12" s="310">
        <f ca="1">E12*関係係数シート!$F8</f>
        <v>5.9320361347224137E-3</v>
      </c>
      <c r="H12" s="309">
        <f ca="1"/>
        <v>0.58726648781517299</v>
      </c>
      <c r="I12" s="309">
        <f ca="1">H12*関係係数シート!D8</f>
        <v>9.7612179351358908E-2</v>
      </c>
      <c r="J12" s="309">
        <f ca="1"/>
        <v>0.14229875295264208</v>
      </c>
      <c r="K12" s="309">
        <f ca="1">J12*関係係数シート!$E8</f>
        <v>5.4440327247913707E-2</v>
      </c>
      <c r="L12" s="310">
        <f ca="1">J12*関係係数シート!$F8</f>
        <v>2.0270702198125354E-2</v>
      </c>
      <c r="M12" s="309">
        <f t="shared" ca="1" si="0"/>
        <v>0.18394118527642589</v>
      </c>
      <c r="N12" s="309">
        <f t="shared" ca="1" si="7"/>
        <v>7.0371792535317668E-2</v>
      </c>
      <c r="O12" s="311">
        <f t="shared" ca="1" si="8"/>
        <v>2.6202738332847766E-2</v>
      </c>
      <c r="P12" s="42"/>
      <c r="Q12" s="312"/>
      <c r="R12" s="313"/>
      <c r="S12" s="309">
        <f ca="1">$R$45*関係係数シート!G8</f>
        <v>1.3949755124098405E-2</v>
      </c>
      <c r="T12" s="309">
        <f ca="1">S12*関係係数シート!D8</f>
        <v>2.3186509486466402E-3</v>
      </c>
      <c r="U12" s="309">
        <f ca="1"/>
        <v>1.6292762181132858E-2</v>
      </c>
      <c r="V12" s="309">
        <f ca="1">U12*関係係数シート!E8</f>
        <v>6.2332472105957161E-3</v>
      </c>
      <c r="W12" s="311">
        <f ca="1">U12*関係係数シート!F8</f>
        <v>2.3209320061191117E-3</v>
      </c>
      <c r="X12" s="42"/>
      <c r="Y12" s="314">
        <f ca="1">ROUND(E12*関係係数シート!$H8,0)</f>
        <v>0</v>
      </c>
      <c r="Z12" s="315">
        <f ca="1">ROUND(J12*関係係数シート!$H8,0)</f>
        <v>0</v>
      </c>
      <c r="AA12" s="315">
        <f t="shared" ca="1" si="9"/>
        <v>0</v>
      </c>
      <c r="AB12" s="316">
        <f ca="1">ROUND(U12*関係係数シート!$H8,0)</f>
        <v>0</v>
      </c>
      <c r="AC12" s="317">
        <f ca="1">ROUND(E12*関係係数シート!$I8,0)</f>
        <v>0</v>
      </c>
      <c r="AD12" s="318">
        <f ca="1">ROUND(J12*関係係数シート!$I8,0)</f>
        <v>0</v>
      </c>
      <c r="AE12" s="318">
        <f t="shared" ca="1" si="10"/>
        <v>0</v>
      </c>
      <c r="AF12" s="319">
        <f ca="1">ROUND(U12*関係係数シート!$I8,0)</f>
        <v>0</v>
      </c>
      <c r="AH12" s="320">
        <f t="shared" ca="1" si="1"/>
        <v>0.20023394745755874</v>
      </c>
      <c r="AI12" s="321">
        <f t="shared" ca="1" si="2"/>
        <v>7.6605039745913386E-2</v>
      </c>
      <c r="AJ12" s="322">
        <f t="shared" ca="1" si="11"/>
        <v>2.8523670338966876E-2</v>
      </c>
      <c r="AK12" s="320">
        <f t="shared" ca="1" si="12"/>
        <v>0</v>
      </c>
      <c r="AL12" s="323">
        <f t="shared" ca="1" si="13"/>
        <v>0</v>
      </c>
      <c r="AM12" s="324">
        <f t="shared" ca="1" si="14"/>
        <v>21</v>
      </c>
      <c r="AO12" s="325">
        <v>5</v>
      </c>
      <c r="AP12" s="326" t="str">
        <f t="shared" ca="1" si="3"/>
        <v>対事業所サービス</v>
      </c>
      <c r="AQ12" s="327">
        <f t="shared" ca="1" si="15"/>
        <v>3.5758743231091268</v>
      </c>
      <c r="AR12" s="328">
        <f t="shared" ca="1" si="4"/>
        <v>2.1887770180665314</v>
      </c>
      <c r="AS12" s="329">
        <f t="shared" ca="1" si="5"/>
        <v>1.2718246655980936</v>
      </c>
      <c r="AT12" s="330">
        <f ca="1">SUM($AQ$8:$AQ12)/SUM($AQ$8:$AQ$44)</f>
        <v>0.75919665406977332</v>
      </c>
      <c r="AU12" s="331">
        <f t="shared" ca="1" si="16"/>
        <v>0</v>
      </c>
      <c r="AV12" s="332">
        <f t="shared" ca="1" si="6"/>
        <v>0</v>
      </c>
    </row>
    <row r="13" spans="2:48" ht="19.5" customHeight="1">
      <c r="B13" s="333" t="s">
        <v>19</v>
      </c>
      <c r="C13" s="334" t="s">
        <v>5</v>
      </c>
      <c r="D13" s="335">
        <f ca="1">マージンシート!J9</f>
        <v>1.9392066135309038</v>
      </c>
      <c r="E13" s="336">
        <f ca="1">D13*関係係数シート!$D9</f>
        <v>0.47897138667402606</v>
      </c>
      <c r="F13" s="336">
        <f ca="1">E13*関係係数シート!$E9</f>
        <v>0.22111791263023553</v>
      </c>
      <c r="G13" s="337">
        <f ca="1">E13*関係係数シート!$F9</f>
        <v>5.1303403832678458E-2</v>
      </c>
      <c r="H13" s="336">
        <f ca="1"/>
        <v>0.5469782747977231</v>
      </c>
      <c r="I13" s="336">
        <f ca="1">H13*関係係数シート!D9</f>
        <v>0.13510006666252369</v>
      </c>
      <c r="J13" s="336">
        <f ca="1"/>
        <v>0.19164202856905987</v>
      </c>
      <c r="K13" s="336">
        <f ca="1">J13*関係係数シート!$E9</f>
        <v>8.8471851363960505E-2</v>
      </c>
      <c r="L13" s="337">
        <f ca="1">J13*関係係数シート!$F9</f>
        <v>2.0527089209367484E-2</v>
      </c>
      <c r="M13" s="336">
        <f t="shared" ca="1" si="0"/>
        <v>0.67061341524308593</v>
      </c>
      <c r="N13" s="336">
        <f t="shared" ca="1" si="7"/>
        <v>0.30958976399419602</v>
      </c>
      <c r="O13" s="338">
        <f t="shared" ca="1" si="8"/>
        <v>7.1830493042045945E-2</v>
      </c>
      <c r="P13" s="42"/>
      <c r="Q13" s="339"/>
      <c r="R13" s="340"/>
      <c r="S13" s="336">
        <f ca="1">$R$45*関係係数シート!G9</f>
        <v>0.1129403937560278</v>
      </c>
      <c r="T13" s="336">
        <f ca="1">S13*関係係数シート!D9</f>
        <v>2.7895540697614823E-2</v>
      </c>
      <c r="U13" s="336">
        <f ca="1"/>
        <v>6.2043947748309902E-2</v>
      </c>
      <c r="V13" s="336">
        <f ca="1">U13*関係係数シート!E9</f>
        <v>2.8642688476049734E-2</v>
      </c>
      <c r="W13" s="338">
        <f ca="1">U13*関係係数シート!F9</f>
        <v>6.6456281006853669E-3</v>
      </c>
      <c r="X13" s="42"/>
      <c r="Y13" s="341">
        <f ca="1">ROUND(E13*関係係数シート!$H9,0)</f>
        <v>0</v>
      </c>
      <c r="Z13" s="342">
        <f ca="1">ROUND(J13*関係係数シート!$H9,0)</f>
        <v>0</v>
      </c>
      <c r="AA13" s="342">
        <f t="shared" ca="1" si="9"/>
        <v>0</v>
      </c>
      <c r="AB13" s="343">
        <f ca="1">ROUND(U13*関係係数シート!$H9,0)</f>
        <v>0</v>
      </c>
      <c r="AC13" s="344">
        <f ca="1">ROUND(E13*関係係数シート!$I9,0)</f>
        <v>0</v>
      </c>
      <c r="AD13" s="345">
        <f ca="1">ROUND(J13*関係係数シート!$I9,0)</f>
        <v>0</v>
      </c>
      <c r="AE13" s="345">
        <f t="shared" ca="1" si="10"/>
        <v>0</v>
      </c>
      <c r="AF13" s="346">
        <f ca="1">ROUND(U13*関係係数シート!$I9,0)</f>
        <v>0</v>
      </c>
      <c r="AH13" s="347">
        <f t="shared" ca="1" si="1"/>
        <v>0.73265736299139583</v>
      </c>
      <c r="AI13" s="348">
        <f t="shared" ca="1" si="2"/>
        <v>0.33823245247024575</v>
      </c>
      <c r="AJ13" s="349">
        <f t="shared" ca="1" si="11"/>
        <v>7.8476121142731309E-2</v>
      </c>
      <c r="AK13" s="347">
        <f t="shared" ca="1" si="12"/>
        <v>0</v>
      </c>
      <c r="AL13" s="350">
        <f t="shared" ca="1" si="13"/>
        <v>0</v>
      </c>
      <c r="AM13" s="351">
        <f t="shared" ca="1" si="14"/>
        <v>13</v>
      </c>
      <c r="AO13" s="352">
        <v>6</v>
      </c>
      <c r="AP13" s="353" t="str">
        <f t="shared" ca="1" si="3"/>
        <v>不動産</v>
      </c>
      <c r="AQ13" s="354">
        <f t="shared" ca="1" si="15"/>
        <v>3.3735748507226804</v>
      </c>
      <c r="AR13" s="355">
        <f t="shared" ca="1" si="4"/>
        <v>2.8596913406472479</v>
      </c>
      <c r="AS13" s="356">
        <f t="shared" ca="1" si="5"/>
        <v>0.16766393110899447</v>
      </c>
      <c r="AT13" s="357">
        <f ca="1">SUM($AQ$8:$AQ13)/SUM($AQ$8:$AQ$44)</f>
        <v>0.80780631249452794</v>
      </c>
      <c r="AU13" s="358">
        <f t="shared" ca="1" si="16"/>
        <v>0</v>
      </c>
      <c r="AV13" s="359">
        <f t="shared" ca="1" si="6"/>
        <v>0</v>
      </c>
    </row>
    <row r="14" spans="2:48" ht="19.5" customHeight="1">
      <c r="B14" s="279" t="s">
        <v>21</v>
      </c>
      <c r="C14" s="280" t="s">
        <v>6</v>
      </c>
      <c r="D14" s="281">
        <f ca="1">マージンシート!J10</f>
        <v>3.8029365381214877</v>
      </c>
      <c r="E14" s="282">
        <f ca="1">D14*関係係数シート!$D10</f>
        <v>0.1350476933797202</v>
      </c>
      <c r="F14" s="282">
        <f ca="1">E14*関係係数シート!$E10</f>
        <v>4.2281097385951497E-2</v>
      </c>
      <c r="G14" s="283">
        <f ca="1">E14*関係係数シート!$F10</f>
        <v>8.3127101488870373E-3</v>
      </c>
      <c r="H14" s="282">
        <f ca="1"/>
        <v>0.50794025545854649</v>
      </c>
      <c r="I14" s="282">
        <f ca="1">H14*関係係数シート!D10</f>
        <v>1.8037681982530935E-2</v>
      </c>
      <c r="J14" s="282">
        <f ca="1"/>
        <v>3.8183475085307055E-2</v>
      </c>
      <c r="K14" s="282">
        <f ca="1">J14*関係係数シート!$E10</f>
        <v>1.1954585733475081E-2</v>
      </c>
      <c r="L14" s="283">
        <f ca="1">J14*関係係数シート!$F10</f>
        <v>2.3503412232960936E-3</v>
      </c>
      <c r="M14" s="282">
        <f t="shared" ca="1" si="0"/>
        <v>0.17323116846502726</v>
      </c>
      <c r="N14" s="282">
        <f t="shared" ca="1" si="7"/>
        <v>5.423568311942658E-2</v>
      </c>
      <c r="O14" s="284">
        <f t="shared" ca="1" si="8"/>
        <v>1.0663051372183131E-2</v>
      </c>
      <c r="P14" s="42"/>
      <c r="Q14" s="285"/>
      <c r="R14" s="286"/>
      <c r="S14" s="282">
        <f ca="1">$R$45*関係係数シート!G10</f>
        <v>0.21875308340301775</v>
      </c>
      <c r="T14" s="282">
        <f ca="1">S14*関係係数シート!D10</f>
        <v>7.7682335840060634E-3</v>
      </c>
      <c r="U14" s="282">
        <f ca="1"/>
        <v>1.2833565321032678E-2</v>
      </c>
      <c r="V14" s="282">
        <f ca="1">U14*関係係数シート!E10</f>
        <v>4.0179673681789525E-3</v>
      </c>
      <c r="W14" s="284">
        <f ca="1">U14*関係係数シート!F10</f>
        <v>7.8995580021193627E-4</v>
      </c>
      <c r="X14" s="42"/>
      <c r="Y14" s="287">
        <f ca="1">ROUND(E14*関係係数シート!$H10,0)</f>
        <v>0</v>
      </c>
      <c r="Z14" s="288">
        <f ca="1">ROUND(J14*関係係数シート!$H10,0)</f>
        <v>0</v>
      </c>
      <c r="AA14" s="288">
        <f t="shared" ca="1" si="9"/>
        <v>0</v>
      </c>
      <c r="AB14" s="289">
        <f ca="1">ROUND(U14*関係係数シート!$H10,0)</f>
        <v>0</v>
      </c>
      <c r="AC14" s="290">
        <f ca="1">ROUND(E14*関係係数シート!$I10,0)</f>
        <v>0</v>
      </c>
      <c r="AD14" s="291">
        <f ca="1">ROUND(J14*関係係数シート!$I10,0)</f>
        <v>0</v>
      </c>
      <c r="AE14" s="291">
        <f t="shared" ca="1" si="10"/>
        <v>0</v>
      </c>
      <c r="AF14" s="292">
        <f ca="1">ROUND(U14*関係係数シート!$I10,0)</f>
        <v>0</v>
      </c>
      <c r="AH14" s="293">
        <f t="shared" ca="1" si="1"/>
        <v>0.18606473378605992</v>
      </c>
      <c r="AI14" s="294">
        <f t="shared" ca="1" si="2"/>
        <v>5.8253650487605529E-2</v>
      </c>
      <c r="AJ14" s="295">
        <f t="shared" ca="1" si="11"/>
        <v>1.1453007172395068E-2</v>
      </c>
      <c r="AK14" s="293">
        <f t="shared" ca="1" si="12"/>
        <v>0</v>
      </c>
      <c r="AL14" s="296">
        <f t="shared" ca="1" si="13"/>
        <v>0</v>
      </c>
      <c r="AM14" s="297">
        <f t="shared" ca="1" si="14"/>
        <v>22</v>
      </c>
      <c r="AO14" s="298">
        <v>7</v>
      </c>
      <c r="AP14" s="299" t="str">
        <f t="shared" ca="1" si="3"/>
        <v>情報通信</v>
      </c>
      <c r="AQ14" s="300">
        <f t="shared" ca="1" si="15"/>
        <v>2.1600142972839076</v>
      </c>
      <c r="AR14" s="301">
        <f t="shared" ca="1" si="4"/>
        <v>0.97601426216551901</v>
      </c>
      <c r="AS14" s="302">
        <f t="shared" ca="1" si="5"/>
        <v>0.32735259469472394</v>
      </c>
      <c r="AT14" s="303">
        <f ca="1">SUM($AQ$8:$AQ14)/SUM($AQ$8:$AQ$44)</f>
        <v>0.83892984223066669</v>
      </c>
      <c r="AU14" s="304">
        <f t="shared" ca="1" si="16"/>
        <v>0</v>
      </c>
      <c r="AV14" s="305">
        <f t="shared" ca="1" si="6"/>
        <v>0</v>
      </c>
    </row>
    <row r="15" spans="2:48" ht="19.5" customHeight="1">
      <c r="B15" s="279" t="s">
        <v>23</v>
      </c>
      <c r="C15" s="280" t="s">
        <v>202</v>
      </c>
      <c r="D15" s="281">
        <f ca="1">マージンシート!J11</f>
        <v>0.5307834222572021</v>
      </c>
      <c r="E15" s="282">
        <f ca="1">D15*関係係数シート!$D11</f>
        <v>6.3275838535511067E-2</v>
      </c>
      <c r="F15" s="282">
        <f ca="1">E15*関係係数シート!$E11</f>
        <v>2.6905186253442095E-2</v>
      </c>
      <c r="G15" s="283">
        <f ca="1">E15*関係係数シート!$F11</f>
        <v>1.6201570359893724E-2</v>
      </c>
      <c r="H15" s="282">
        <f ca="1"/>
        <v>0.41812415448300072</v>
      </c>
      <c r="I15" s="282">
        <f ca="1">H15*関係係数シート!D11</f>
        <v>4.9845483821540831E-2</v>
      </c>
      <c r="J15" s="282">
        <f ca="1"/>
        <v>6.8745683186813081E-2</v>
      </c>
      <c r="K15" s="282">
        <f ca="1">J15*関係係数シート!$E11</f>
        <v>2.9230990107279337E-2</v>
      </c>
      <c r="L15" s="283">
        <f ca="1">J15*関係係数シート!$F11</f>
        <v>1.7602106094019528E-2</v>
      </c>
      <c r="M15" s="282">
        <f t="shared" ca="1" si="0"/>
        <v>0.13202152172232415</v>
      </c>
      <c r="N15" s="282">
        <f t="shared" ca="1" si="7"/>
        <v>5.6136176360721435E-2</v>
      </c>
      <c r="O15" s="284">
        <f t="shared" ca="1" si="8"/>
        <v>3.3803676453913252E-2</v>
      </c>
      <c r="P15" s="42"/>
      <c r="Q15" s="285"/>
      <c r="R15" s="286"/>
      <c r="S15" s="282">
        <f ca="1">$R$45*関係係数シート!G11</f>
        <v>3.6394775623071286E-2</v>
      </c>
      <c r="T15" s="282">
        <f ca="1">S15*関係係数シート!D11</f>
        <v>4.3386998336690519E-3</v>
      </c>
      <c r="U15" s="282">
        <f ca="1"/>
        <v>1.1213628408627628E-2</v>
      </c>
      <c r="V15" s="282">
        <f ca="1">U15*関係係数シート!E11</f>
        <v>4.7680879130775318E-3</v>
      </c>
      <c r="W15" s="284">
        <f ca="1">U15*関係係数シート!F11</f>
        <v>2.8712126754373039E-3</v>
      </c>
      <c r="X15" s="42"/>
      <c r="Y15" s="287">
        <f ca="1">ROUND(E15*関係係数シート!$H11,0)</f>
        <v>0</v>
      </c>
      <c r="Z15" s="288">
        <f ca="1">ROUND(J15*関係係数シート!$H11,0)</f>
        <v>0</v>
      </c>
      <c r="AA15" s="288">
        <f t="shared" ca="1" si="9"/>
        <v>0</v>
      </c>
      <c r="AB15" s="289">
        <f ca="1">ROUND(U15*関係係数シート!$H11,0)</f>
        <v>0</v>
      </c>
      <c r="AC15" s="290">
        <f ca="1">ROUND(E15*関係係数シート!$I11,0)</f>
        <v>0</v>
      </c>
      <c r="AD15" s="291">
        <f ca="1">ROUND(J15*関係係数シート!$I11,0)</f>
        <v>0</v>
      </c>
      <c r="AE15" s="291">
        <f t="shared" ca="1" si="10"/>
        <v>0</v>
      </c>
      <c r="AF15" s="292">
        <f ca="1">ROUND(U15*関係係数シート!$I11,0)</f>
        <v>0</v>
      </c>
      <c r="AH15" s="293">
        <f t="shared" ca="1" si="1"/>
        <v>0.14323515013095178</v>
      </c>
      <c r="AI15" s="294">
        <f t="shared" ca="1" si="2"/>
        <v>6.0904264273798969E-2</v>
      </c>
      <c r="AJ15" s="295">
        <f t="shared" ca="1" si="11"/>
        <v>3.6674889129350553E-2</v>
      </c>
      <c r="AK15" s="293">
        <f t="shared" ca="1" si="12"/>
        <v>0</v>
      </c>
      <c r="AL15" s="296">
        <f t="shared" ca="1" si="13"/>
        <v>0</v>
      </c>
      <c r="AM15" s="297">
        <f t="shared" ca="1" si="14"/>
        <v>25</v>
      </c>
      <c r="AO15" s="298">
        <v>8</v>
      </c>
      <c r="AP15" s="299" t="str">
        <f t="shared" ca="1" si="3"/>
        <v>対個人サービス</v>
      </c>
      <c r="AQ15" s="300">
        <f t="shared" ca="1" si="15"/>
        <v>2.0659415163330008</v>
      </c>
      <c r="AR15" s="301">
        <f t="shared" ca="1" si="4"/>
        <v>1.1042957957179536</v>
      </c>
      <c r="AS15" s="302">
        <f t="shared" ca="1" si="5"/>
        <v>0.59480746860936584</v>
      </c>
      <c r="AT15" s="303">
        <f ca="1">SUM($AQ$8:$AQ15)/SUM($AQ$8:$AQ$44)</f>
        <v>0.86869788233001521</v>
      </c>
      <c r="AU15" s="304">
        <f t="shared" ca="1" si="16"/>
        <v>0</v>
      </c>
      <c r="AV15" s="305">
        <f t="shared" ca="1" si="6"/>
        <v>0</v>
      </c>
    </row>
    <row r="16" spans="2:48" ht="19.5" customHeight="1">
      <c r="B16" s="279" t="s">
        <v>25</v>
      </c>
      <c r="C16" s="280" t="s">
        <v>7</v>
      </c>
      <c r="D16" s="281">
        <f ca="1">マージンシート!J12</f>
        <v>0.10920476051214781</v>
      </c>
      <c r="E16" s="282">
        <f ca="1">D16*関係係数シート!$D12</f>
        <v>6.2103308082644366E-2</v>
      </c>
      <c r="F16" s="282">
        <f ca="1">E16*関係係数シート!$E12</f>
        <v>2.8031147588364086E-2</v>
      </c>
      <c r="G16" s="283">
        <f ca="1">E16*関係係数シート!$F12</f>
        <v>1.3371429600465905E-2</v>
      </c>
      <c r="H16" s="282">
        <f ca="1"/>
        <v>5.4464980483994702E-2</v>
      </c>
      <c r="I16" s="282">
        <f ca="1">H16*関係係数シート!D12</f>
        <v>3.0973516601746274E-2</v>
      </c>
      <c r="J16" s="282">
        <f ca="1"/>
        <v>5.1848479188023162E-2</v>
      </c>
      <c r="K16" s="282">
        <f ca="1">J16*関係係数シート!$E12</f>
        <v>2.340249524900697E-2</v>
      </c>
      <c r="L16" s="283">
        <f ca="1">J16*関係係数シート!$F12</f>
        <v>1.1163467949747147E-2</v>
      </c>
      <c r="M16" s="282">
        <f t="shared" ca="1" si="0"/>
        <v>0.11395178727066753</v>
      </c>
      <c r="N16" s="282">
        <f t="shared" ca="1" si="7"/>
        <v>5.1433642837371056E-2</v>
      </c>
      <c r="O16" s="284">
        <f t="shared" ca="1" si="8"/>
        <v>2.4534897550213052E-2</v>
      </c>
      <c r="P16" s="42"/>
      <c r="Q16" s="285"/>
      <c r="R16" s="286"/>
      <c r="S16" s="282">
        <f ca="1">$R$45*関係係数シート!G12</f>
        <v>6.677102125133165E-3</v>
      </c>
      <c r="T16" s="282">
        <f ca="1">S16*関係係数シート!D12</f>
        <v>3.7971799803571469E-3</v>
      </c>
      <c r="U16" s="282">
        <f ca="1"/>
        <v>1.0798069274455932E-2</v>
      </c>
      <c r="V16" s="282">
        <f ca="1">U16*関係係数シート!E12</f>
        <v>4.8738510531332315E-3</v>
      </c>
      <c r="W16" s="284">
        <f ca="1">U16*関係係数シート!F12</f>
        <v>2.3249264424400609E-3</v>
      </c>
      <c r="X16" s="42"/>
      <c r="Y16" s="287">
        <f ca="1">ROUND(E16*関係係数シート!$H12,0)</f>
        <v>0</v>
      </c>
      <c r="Z16" s="288">
        <f ca="1">ROUND(J16*関係係数シート!$H12,0)</f>
        <v>0</v>
      </c>
      <c r="AA16" s="288">
        <f t="shared" ca="1" si="9"/>
        <v>0</v>
      </c>
      <c r="AB16" s="289">
        <f ca="1">ROUND(U16*関係係数シート!$H12,0)</f>
        <v>0</v>
      </c>
      <c r="AC16" s="290">
        <f ca="1">ROUND(E16*関係係数シート!$I12,0)</f>
        <v>0</v>
      </c>
      <c r="AD16" s="291">
        <f ca="1">ROUND(J16*関係係数シート!$I12,0)</f>
        <v>0</v>
      </c>
      <c r="AE16" s="291">
        <f t="shared" ca="1" si="10"/>
        <v>0</v>
      </c>
      <c r="AF16" s="292">
        <f ca="1">ROUND(U16*関係係数シート!$I12,0)</f>
        <v>0</v>
      </c>
      <c r="AH16" s="293">
        <f t="shared" ca="1" si="1"/>
        <v>0.12474985654512347</v>
      </c>
      <c r="AI16" s="294">
        <f t="shared" ca="1" si="2"/>
        <v>5.6307493890504288E-2</v>
      </c>
      <c r="AJ16" s="295">
        <f t="shared" ca="1" si="11"/>
        <v>2.6859823992653114E-2</v>
      </c>
      <c r="AK16" s="293">
        <f t="shared" ca="1" si="12"/>
        <v>0</v>
      </c>
      <c r="AL16" s="296">
        <f t="shared" ca="1" si="13"/>
        <v>0</v>
      </c>
      <c r="AM16" s="297">
        <f t="shared" ca="1" si="14"/>
        <v>26</v>
      </c>
      <c r="AO16" s="298">
        <v>9</v>
      </c>
      <c r="AP16" s="299" t="str">
        <f t="shared" ca="1" si="3"/>
        <v>電力・ガス・熱供給</v>
      </c>
      <c r="AQ16" s="300">
        <f t="shared" ca="1" si="15"/>
        <v>1.6600722634821177</v>
      </c>
      <c r="AR16" s="301">
        <f t="shared" ca="1" si="4"/>
        <v>0.59669673446212168</v>
      </c>
      <c r="AS16" s="302">
        <f t="shared" ca="1" si="5"/>
        <v>0.1219895253812015</v>
      </c>
      <c r="AT16" s="303">
        <f ca="1">SUM($AQ$8:$AQ16)/SUM($AQ$8:$AQ$44)</f>
        <v>0.8926177742129503</v>
      </c>
      <c r="AU16" s="304">
        <f t="shared" ca="1" si="16"/>
        <v>0</v>
      </c>
      <c r="AV16" s="305">
        <f t="shared" ca="1" si="6"/>
        <v>0</v>
      </c>
    </row>
    <row r="17" spans="2:48" ht="19.5" customHeight="1">
      <c r="B17" s="306" t="s">
        <v>27</v>
      </c>
      <c r="C17" s="307" t="s">
        <v>8</v>
      </c>
      <c r="D17" s="308">
        <f ca="1">マージンシート!J13</f>
        <v>0</v>
      </c>
      <c r="E17" s="309">
        <f ca="1">D17*関係係数シート!$D13</f>
        <v>0</v>
      </c>
      <c r="F17" s="309">
        <f ca="1">E17*関係係数シート!$E13</f>
        <v>0</v>
      </c>
      <c r="G17" s="310">
        <f ca="1">E17*関係係数シート!$F13</f>
        <v>0</v>
      </c>
      <c r="H17" s="309">
        <f ca="1"/>
        <v>3.4054280380053412E-2</v>
      </c>
      <c r="I17" s="309">
        <f ca="1">H17*関係係数シート!D13</f>
        <v>2.7592970144014605E-3</v>
      </c>
      <c r="J17" s="309">
        <f ca="1"/>
        <v>5.3698624591991193E-3</v>
      </c>
      <c r="K17" s="309">
        <f ca="1">J17*関係係数シート!$E13</f>
        <v>1.3665563066909791E-3</v>
      </c>
      <c r="L17" s="310">
        <f ca="1">J17*関係係数シート!$F13</f>
        <v>5.0275541966405082E-4</v>
      </c>
      <c r="M17" s="309">
        <f t="shared" ca="1" si="0"/>
        <v>5.3698624591991193E-3</v>
      </c>
      <c r="N17" s="309">
        <f t="shared" ca="1" si="7"/>
        <v>1.3665563066909791E-3</v>
      </c>
      <c r="O17" s="311">
        <f t="shared" ca="1" si="8"/>
        <v>5.0275541966405082E-4</v>
      </c>
      <c r="P17" s="42"/>
      <c r="Q17" s="312"/>
      <c r="R17" s="313"/>
      <c r="S17" s="309">
        <f ca="1">$R$45*関係係数シート!G13</f>
        <v>-1.2982378836974345E-3</v>
      </c>
      <c r="T17" s="309">
        <f ca="1">S17*関係係数シート!D13</f>
        <v>-1.0519159049877956E-4</v>
      </c>
      <c r="U17" s="309">
        <f ca="1"/>
        <v>5.8845099443859746E-4</v>
      </c>
      <c r="V17" s="309">
        <f ca="1">U17*関係係数シート!E13</f>
        <v>1.4975270293023069E-4</v>
      </c>
      <c r="W17" s="311">
        <f ca="1">U17*関係係数シート!F13</f>
        <v>5.509394866415792E-5</v>
      </c>
      <c r="X17" s="42"/>
      <c r="Y17" s="314">
        <f ca="1">ROUND(E17*関係係数シート!$H13,0)</f>
        <v>0</v>
      </c>
      <c r="Z17" s="315">
        <f ca="1">ROUND(J17*関係係数シート!$H13,0)</f>
        <v>0</v>
      </c>
      <c r="AA17" s="315">
        <f t="shared" ca="1" si="9"/>
        <v>0</v>
      </c>
      <c r="AB17" s="316">
        <f ca="1">ROUND(U17*関係係数シート!$H13,0)</f>
        <v>0</v>
      </c>
      <c r="AC17" s="317">
        <f ca="1">ROUND(E17*関係係数シート!$I13,0)</f>
        <v>0</v>
      </c>
      <c r="AD17" s="318">
        <f ca="1">ROUND(J17*関係係数シート!$I13,0)</f>
        <v>0</v>
      </c>
      <c r="AE17" s="318">
        <f t="shared" ca="1" si="10"/>
        <v>0</v>
      </c>
      <c r="AF17" s="319">
        <f ca="1">ROUND(U17*関係係数シート!$I13,0)</f>
        <v>0</v>
      </c>
      <c r="AH17" s="320">
        <f t="shared" ca="1" si="1"/>
        <v>5.9583134536377166E-3</v>
      </c>
      <c r="AI17" s="321">
        <f t="shared" ca="1" si="2"/>
        <v>1.5163090096212098E-3</v>
      </c>
      <c r="AJ17" s="322">
        <f t="shared" ca="1" si="11"/>
        <v>5.5784936832820877E-4</v>
      </c>
      <c r="AK17" s="320">
        <f t="shared" ca="1" si="12"/>
        <v>0</v>
      </c>
      <c r="AL17" s="323">
        <f t="shared" ca="1" si="13"/>
        <v>0</v>
      </c>
      <c r="AM17" s="324">
        <f t="shared" ca="1" si="14"/>
        <v>35</v>
      </c>
      <c r="AO17" s="325">
        <v>10</v>
      </c>
      <c r="AP17" s="326" t="str">
        <f t="shared" ca="1" si="3"/>
        <v>金融・保険</v>
      </c>
      <c r="AQ17" s="327">
        <f t="shared" ca="1" si="15"/>
        <v>1.2102352286663032</v>
      </c>
      <c r="AR17" s="328">
        <f t="shared" ca="1" si="4"/>
        <v>0.83276181181806641</v>
      </c>
      <c r="AS17" s="329">
        <f t="shared" ca="1" si="5"/>
        <v>0.54737261257697101</v>
      </c>
      <c r="AT17" s="330">
        <f ca="1">SUM($AQ$8:$AQ17)/SUM($AQ$8:$AQ$44)</f>
        <v>0.91005598847592173</v>
      </c>
      <c r="AU17" s="331">
        <f t="shared" ca="1" si="16"/>
        <v>0</v>
      </c>
      <c r="AV17" s="332">
        <f t="shared" ca="1" si="6"/>
        <v>0</v>
      </c>
    </row>
    <row r="18" spans="2:48" ht="19.5" customHeight="1">
      <c r="B18" s="333" t="s">
        <v>29</v>
      </c>
      <c r="C18" s="334" t="s">
        <v>9</v>
      </c>
      <c r="D18" s="335">
        <f ca="1">マージンシート!J14</f>
        <v>0</v>
      </c>
      <c r="E18" s="336">
        <f ca="1">D18*関係係数シート!$D14</f>
        <v>0</v>
      </c>
      <c r="F18" s="336">
        <f ca="1">E18*関係係数シート!$E14</f>
        <v>0</v>
      </c>
      <c r="G18" s="337">
        <f ca="1">E18*関係係数シート!$F14</f>
        <v>0</v>
      </c>
      <c r="H18" s="336">
        <f ca="1"/>
        <v>3.5218179056310334E-2</v>
      </c>
      <c r="I18" s="336">
        <f ca="1">H18*関係係数シート!D14</f>
        <v>3.5697630660532728E-3</v>
      </c>
      <c r="J18" s="336">
        <f ca="1"/>
        <v>5.5368609096645349E-3</v>
      </c>
      <c r="K18" s="336">
        <f ca="1">J18*関係係数シート!$E14</f>
        <v>1.5938609630829785E-3</v>
      </c>
      <c r="L18" s="337">
        <f ca="1">J18*関係係数シート!$F14</f>
        <v>1.0033980671224269E-3</v>
      </c>
      <c r="M18" s="336">
        <f t="shared" ca="1" si="0"/>
        <v>5.5368609096645349E-3</v>
      </c>
      <c r="N18" s="336">
        <f t="shared" ca="1" si="7"/>
        <v>1.5938609630829785E-3</v>
      </c>
      <c r="O18" s="338">
        <f t="shared" ca="1" si="8"/>
        <v>1.0033980671224269E-3</v>
      </c>
      <c r="P18" s="42"/>
      <c r="Q18" s="339"/>
      <c r="R18" s="340"/>
      <c r="S18" s="336">
        <f ca="1">$R$45*関係係数シート!G14</f>
        <v>7.4081487004190984E-3</v>
      </c>
      <c r="T18" s="336">
        <f ca="1">S18*関係係数シート!D14</f>
        <v>7.5090014098409829E-4</v>
      </c>
      <c r="U18" s="336">
        <f ca="1"/>
        <v>1.4508018973664735E-3</v>
      </c>
      <c r="V18" s="336">
        <f ca="1">U18*関係係数シート!E14</f>
        <v>4.1763312228828257E-4</v>
      </c>
      <c r="W18" s="338">
        <f ca="1">U18*関係係数シート!F14</f>
        <v>2.629164509179026E-4</v>
      </c>
      <c r="X18" s="42"/>
      <c r="Y18" s="341">
        <f ca="1">ROUND(E18*関係係数シート!$H14,0)</f>
        <v>0</v>
      </c>
      <c r="Z18" s="342">
        <f ca="1">ROUND(J18*関係係数シート!$H14,0)</f>
        <v>0</v>
      </c>
      <c r="AA18" s="342">
        <f t="shared" ca="1" si="9"/>
        <v>0</v>
      </c>
      <c r="AB18" s="343">
        <f ca="1">ROUND(U18*関係係数シート!$H14,0)</f>
        <v>0</v>
      </c>
      <c r="AC18" s="344">
        <f ca="1">ROUND(E18*関係係数シート!$I14,0)</f>
        <v>0</v>
      </c>
      <c r="AD18" s="345">
        <f ca="1">ROUND(J18*関係係数シート!$I14,0)</f>
        <v>0</v>
      </c>
      <c r="AE18" s="345">
        <f t="shared" ca="1" si="10"/>
        <v>0</v>
      </c>
      <c r="AF18" s="346">
        <f ca="1">ROUND(U18*関係係数シート!$I14,0)</f>
        <v>0</v>
      </c>
      <c r="AH18" s="347">
        <f t="shared" ca="1" si="1"/>
        <v>6.9876628070310084E-3</v>
      </c>
      <c r="AI18" s="348">
        <f t="shared" ca="1" si="2"/>
        <v>2.0114940853712612E-3</v>
      </c>
      <c r="AJ18" s="349">
        <f t="shared" ca="1" si="11"/>
        <v>1.2663145180403295E-3</v>
      </c>
      <c r="AK18" s="347">
        <f t="shared" ca="1" si="12"/>
        <v>0</v>
      </c>
      <c r="AL18" s="350">
        <f t="shared" ca="1" si="13"/>
        <v>0</v>
      </c>
      <c r="AM18" s="351">
        <f t="shared" ca="1" si="14"/>
        <v>34</v>
      </c>
      <c r="AO18" s="352">
        <v>11</v>
      </c>
      <c r="AP18" s="353" t="str">
        <f t="shared" ca="1" si="3"/>
        <v>その他の製造工業製品</v>
      </c>
      <c r="AQ18" s="354">
        <f t="shared" ca="1" si="15"/>
        <v>1.0769995017304952</v>
      </c>
      <c r="AR18" s="355">
        <f t="shared" ca="1" si="4"/>
        <v>0.53424221766007185</v>
      </c>
      <c r="AS18" s="356">
        <f t="shared" ca="1" si="5"/>
        <v>0.32852516426060102</v>
      </c>
      <c r="AT18" s="357">
        <f ca="1">SUM($AQ$8:$AQ18)/SUM($AQ$8:$AQ$44)</f>
        <v>0.92557441632154536</v>
      </c>
      <c r="AU18" s="358">
        <f t="shared" ca="1" si="16"/>
        <v>0</v>
      </c>
      <c r="AV18" s="359">
        <f t="shared" ca="1" si="6"/>
        <v>0</v>
      </c>
    </row>
    <row r="19" spans="2:48" ht="19.5" customHeight="1">
      <c r="B19" s="279" t="s">
        <v>30</v>
      </c>
      <c r="C19" s="280" t="s">
        <v>11</v>
      </c>
      <c r="D19" s="281">
        <f ca="1">マージンシート!J15</f>
        <v>0.1587972020991395</v>
      </c>
      <c r="E19" s="282">
        <f ca="1">D19*関係係数シート!$D15</f>
        <v>4.0242762516103855E-2</v>
      </c>
      <c r="F19" s="282">
        <f ca="1">E19*関係係数シート!$E15</f>
        <v>1.7465162275260172E-2</v>
      </c>
      <c r="G19" s="283">
        <f ca="1">E19*関係係数シート!$F15</f>
        <v>9.3757749344480588E-3</v>
      </c>
      <c r="H19" s="282">
        <f ca="1"/>
        <v>0.20496437703868531</v>
      </c>
      <c r="I19" s="282">
        <f ca="1">H19*関係係数シート!D15</f>
        <v>5.1942557176035277E-2</v>
      </c>
      <c r="J19" s="282">
        <f ca="1"/>
        <v>6.6109546203807587E-2</v>
      </c>
      <c r="K19" s="282">
        <f ca="1">J19*関係係数シート!$E15</f>
        <v>2.8691219990955402E-2</v>
      </c>
      <c r="L19" s="283">
        <f ca="1">J19*関係係数シート!$F15</f>
        <v>1.5402228561654029E-2</v>
      </c>
      <c r="M19" s="282">
        <f t="shared" ca="1" si="0"/>
        <v>0.10635230871991144</v>
      </c>
      <c r="N19" s="282">
        <f t="shared" ca="1" si="7"/>
        <v>4.6156382266215573E-2</v>
      </c>
      <c r="O19" s="284">
        <f t="shared" ca="1" si="8"/>
        <v>2.477800349610209E-2</v>
      </c>
      <c r="P19" s="42"/>
      <c r="Q19" s="285"/>
      <c r="R19" s="286"/>
      <c r="S19" s="282">
        <f ca="1">$R$45*関係係数シート!G15</f>
        <v>9.1160247513026177E-3</v>
      </c>
      <c r="T19" s="282">
        <f ca="1">S19*関係係数シート!D15</f>
        <v>2.3102045521467274E-3</v>
      </c>
      <c r="U19" s="282">
        <f ca="1"/>
        <v>8.7364696473527983E-3</v>
      </c>
      <c r="V19" s="282">
        <f ca="1">U19*関係係数シート!E15</f>
        <v>3.7915851339192356E-3</v>
      </c>
      <c r="W19" s="284">
        <f ca="1">U19*関係係数シート!F15</f>
        <v>2.0354261987466302E-3</v>
      </c>
      <c r="X19" s="42"/>
      <c r="Y19" s="287">
        <f ca="1">ROUND(E19*関係係数シート!$H15,0)</f>
        <v>0</v>
      </c>
      <c r="Z19" s="288">
        <f ca="1">ROUND(J19*関係係数シート!$H15,0)</f>
        <v>0</v>
      </c>
      <c r="AA19" s="288">
        <f t="shared" ca="1" si="9"/>
        <v>0</v>
      </c>
      <c r="AB19" s="289">
        <f ca="1">ROUND(U19*関係係数シート!$H15,0)</f>
        <v>0</v>
      </c>
      <c r="AC19" s="290">
        <f ca="1">ROUND(E19*関係係数シート!$I15,0)</f>
        <v>0</v>
      </c>
      <c r="AD19" s="291">
        <f ca="1">ROUND(J19*関係係数シート!$I15,0)</f>
        <v>0</v>
      </c>
      <c r="AE19" s="291">
        <f t="shared" ca="1" si="10"/>
        <v>0</v>
      </c>
      <c r="AF19" s="292">
        <f ca="1">ROUND(U19*関係係数シート!$I15,0)</f>
        <v>0</v>
      </c>
      <c r="AH19" s="293">
        <f t="shared" ca="1" si="1"/>
        <v>0.11508877836726424</v>
      </c>
      <c r="AI19" s="294">
        <f t="shared" ca="1" si="2"/>
        <v>4.994796740013481E-2</v>
      </c>
      <c r="AJ19" s="295">
        <f t="shared" ca="1" si="11"/>
        <v>2.681342969484872E-2</v>
      </c>
      <c r="AK19" s="293">
        <f t="shared" ca="1" si="12"/>
        <v>0</v>
      </c>
      <c r="AL19" s="296">
        <f t="shared" ca="1" si="13"/>
        <v>0</v>
      </c>
      <c r="AM19" s="297">
        <f t="shared" ca="1" si="14"/>
        <v>28</v>
      </c>
      <c r="AO19" s="298">
        <v>12</v>
      </c>
      <c r="AP19" s="299" t="str">
        <f t="shared" ca="1" si="3"/>
        <v>繊維製品</v>
      </c>
      <c r="AQ19" s="300">
        <f t="shared" ca="1" si="15"/>
        <v>0.74937393331755564</v>
      </c>
      <c r="AR19" s="301">
        <f t="shared" ca="1" si="4"/>
        <v>0.33749573285249473</v>
      </c>
      <c r="AS19" s="302">
        <f t="shared" ca="1" si="5"/>
        <v>0.26123548629115628</v>
      </c>
      <c r="AT19" s="303">
        <f ca="1">SUM($AQ$8:$AQ19)/SUM($AQ$8:$AQ$44)</f>
        <v>0.9363721049879693</v>
      </c>
      <c r="AU19" s="304">
        <f t="shared" ca="1" si="16"/>
        <v>0</v>
      </c>
      <c r="AV19" s="305">
        <f t="shared" ca="1" si="6"/>
        <v>0</v>
      </c>
    </row>
    <row r="20" spans="2:48" ht="19.5" customHeight="1">
      <c r="B20" s="279" t="s">
        <v>31</v>
      </c>
      <c r="C20" s="280" t="s">
        <v>203</v>
      </c>
      <c r="D20" s="281">
        <f ca="1">マージンシート!J16</f>
        <v>0</v>
      </c>
      <c r="E20" s="282">
        <f ca="1">D20*関係係数シート!$D16</f>
        <v>0</v>
      </c>
      <c r="F20" s="282">
        <f ca="1">E20*関係係数シート!$E16</f>
        <v>0</v>
      </c>
      <c r="G20" s="283">
        <f ca="1">E20*関係係数シート!$F16</f>
        <v>0</v>
      </c>
      <c r="H20" s="282">
        <f ca="1"/>
        <v>4.2078719575399E-3</v>
      </c>
      <c r="I20" s="282">
        <f ca="1">H20*関係係数シート!D16</f>
        <v>1.0251159536198924E-4</v>
      </c>
      <c r="J20" s="282">
        <f ca="1"/>
        <v>5.7901363231455105E-4</v>
      </c>
      <c r="K20" s="282">
        <f ca="1">J20*関係係数シート!$E16</f>
        <v>2.0711398704541224E-4</v>
      </c>
      <c r="L20" s="283">
        <f ca="1">J20*関係係数シート!$F16</f>
        <v>9.1606084763349595E-5</v>
      </c>
      <c r="M20" s="282">
        <f t="shared" ca="1" si="0"/>
        <v>5.7901363231455105E-4</v>
      </c>
      <c r="N20" s="282">
        <f t="shared" ca="1" si="7"/>
        <v>2.0711398704541224E-4</v>
      </c>
      <c r="O20" s="284">
        <f t="shared" ca="1" si="8"/>
        <v>9.1606084763349595E-5</v>
      </c>
      <c r="P20" s="42"/>
      <c r="Q20" s="285"/>
      <c r="R20" s="286"/>
      <c r="S20" s="282">
        <f ca="1">$R$45*関係係数シート!G16</f>
        <v>5.5458705711346722E-4</v>
      </c>
      <c r="T20" s="282">
        <f ca="1">S20*関係係数シート!D16</f>
        <v>1.3510773275774773E-5</v>
      </c>
      <c r="U20" s="282">
        <f ca="1"/>
        <v>1.4707101340099389E-4</v>
      </c>
      <c r="V20" s="282">
        <f ca="1">U20*関係係数シート!E16</f>
        <v>5.2607507430397342E-5</v>
      </c>
      <c r="W20" s="284">
        <f ca="1">U20*関係係数シート!F16</f>
        <v>2.326819088177208E-5</v>
      </c>
      <c r="X20" s="42"/>
      <c r="Y20" s="287">
        <f ca="1">ROUND(E20*関係係数シート!$H16,0)</f>
        <v>0</v>
      </c>
      <c r="Z20" s="288">
        <f ca="1">ROUND(J20*関係係数シート!$H16,0)</f>
        <v>0</v>
      </c>
      <c r="AA20" s="288">
        <f t="shared" ca="1" si="9"/>
        <v>0</v>
      </c>
      <c r="AB20" s="289">
        <f ca="1">ROUND(U20*関係係数シート!$H16,0)</f>
        <v>0</v>
      </c>
      <c r="AC20" s="290">
        <f ca="1">ROUND(E20*関係係数シート!$I16,0)</f>
        <v>0</v>
      </c>
      <c r="AD20" s="291">
        <f ca="1">ROUND(J20*関係係数シート!$I16,0)</f>
        <v>0</v>
      </c>
      <c r="AE20" s="291">
        <f t="shared" ca="1" si="10"/>
        <v>0</v>
      </c>
      <c r="AF20" s="292">
        <f ca="1">ROUND(U20*関係係数シート!$I16,0)</f>
        <v>0</v>
      </c>
      <c r="AH20" s="293">
        <f t="shared" ca="1" si="1"/>
        <v>7.2608464571554494E-4</v>
      </c>
      <c r="AI20" s="294">
        <f t="shared" ca="1" si="2"/>
        <v>2.5972149447580956E-4</v>
      </c>
      <c r="AJ20" s="295">
        <f t="shared" ca="1" si="11"/>
        <v>1.1487427564512168E-4</v>
      </c>
      <c r="AK20" s="293">
        <f t="shared" ca="1" si="12"/>
        <v>0</v>
      </c>
      <c r="AL20" s="296">
        <f t="shared" ca="1" si="13"/>
        <v>0</v>
      </c>
      <c r="AM20" s="297">
        <f t="shared" ca="1" si="14"/>
        <v>37</v>
      </c>
      <c r="AO20" s="298">
        <v>13</v>
      </c>
      <c r="AP20" s="299" t="str">
        <f t="shared" ca="1" si="3"/>
        <v>化学製品</v>
      </c>
      <c r="AQ20" s="300">
        <f t="shared" ca="1" si="15"/>
        <v>0.73265736299139583</v>
      </c>
      <c r="AR20" s="301">
        <f t="shared" ca="1" si="4"/>
        <v>0.33823245247024575</v>
      </c>
      <c r="AS20" s="302">
        <f t="shared" ca="1" si="5"/>
        <v>7.8476121142731309E-2</v>
      </c>
      <c r="AT20" s="303">
        <f ca="1">SUM($AQ$8:$AQ20)/SUM($AQ$8:$AQ$44)</f>
        <v>0.94692892549241536</v>
      </c>
      <c r="AU20" s="304">
        <f t="shared" ca="1" si="16"/>
        <v>0</v>
      </c>
      <c r="AV20" s="305">
        <f t="shared" ca="1" si="6"/>
        <v>0</v>
      </c>
    </row>
    <row r="21" spans="2:48" ht="19.5" customHeight="1">
      <c r="B21" s="279" t="s">
        <v>33</v>
      </c>
      <c r="C21" s="280" t="s">
        <v>204</v>
      </c>
      <c r="D21" s="281">
        <f ca="1">マージンシート!J17</f>
        <v>4.8491064917600994E-3</v>
      </c>
      <c r="E21" s="282">
        <f ca="1">D21*関係係数シート!$D17</f>
        <v>6.3681910878821515E-4</v>
      </c>
      <c r="F21" s="282">
        <f ca="1">E21*関係係数シート!$E17</f>
        <v>3.1910931115211897E-4</v>
      </c>
      <c r="G21" s="283">
        <f ca="1">E21*関係係数シート!$F17</f>
        <v>1.4892221484953401E-4</v>
      </c>
      <c r="H21" s="282">
        <f ca="1"/>
        <v>1.3313512872056353E-3</v>
      </c>
      <c r="I21" s="282">
        <f ca="1">H21*関係係数シート!D17</f>
        <v>1.7484250792244315E-4</v>
      </c>
      <c r="J21" s="282">
        <f ca="1"/>
        <v>3.7553416891095742E-3</v>
      </c>
      <c r="K21" s="282">
        <f ca="1">J21*関係係数シート!$E17</f>
        <v>1.8817973314791457E-3</v>
      </c>
      <c r="L21" s="283">
        <f ca="1">J21*関係係数シート!$F17</f>
        <v>8.7819883879297525E-4</v>
      </c>
      <c r="M21" s="282">
        <f t="shared" ca="1" si="0"/>
        <v>4.3921607978977895E-3</v>
      </c>
      <c r="N21" s="282">
        <f t="shared" ca="1" si="7"/>
        <v>2.2009066426312649E-3</v>
      </c>
      <c r="O21" s="284">
        <f t="shared" ca="1" si="8"/>
        <v>1.0271210536425093E-3</v>
      </c>
      <c r="P21" s="42"/>
      <c r="Q21" s="285"/>
      <c r="R21" s="286"/>
      <c r="S21" s="282">
        <f ca="1">$R$45*関係係数シート!G17</f>
        <v>2.6468927725870024E-4</v>
      </c>
      <c r="T21" s="282">
        <f ca="1">S21*関係係数シート!D17</f>
        <v>3.4760876036875744E-5</v>
      </c>
      <c r="U21" s="282">
        <f ca="1"/>
        <v>7.8349697436602933E-4</v>
      </c>
      <c r="V21" s="282">
        <f ca="1">U21*関係係数シート!E17</f>
        <v>3.9260941816816891E-4</v>
      </c>
      <c r="W21" s="284">
        <f ca="1">U21*関係係数シート!F17</f>
        <v>1.8322330963423017E-4</v>
      </c>
      <c r="X21" s="42"/>
      <c r="Y21" s="287">
        <f ca="1">ROUND(E21*関係係数シート!$H17,0)</f>
        <v>0</v>
      </c>
      <c r="Z21" s="288">
        <f ca="1">ROUND(J21*関係係数シート!$H17,0)</f>
        <v>0</v>
      </c>
      <c r="AA21" s="288">
        <f t="shared" ca="1" si="9"/>
        <v>0</v>
      </c>
      <c r="AB21" s="289">
        <f ca="1">ROUND(U21*関係係数シート!$H17,0)</f>
        <v>0</v>
      </c>
      <c r="AC21" s="290">
        <f ca="1">ROUND(E21*関係係数シート!$I17,0)</f>
        <v>0</v>
      </c>
      <c r="AD21" s="291">
        <f ca="1">ROUND(J21*関係係数シート!$I17,0)</f>
        <v>0</v>
      </c>
      <c r="AE21" s="291">
        <f t="shared" ca="1" si="10"/>
        <v>0</v>
      </c>
      <c r="AF21" s="292">
        <f ca="1">ROUND(U21*関係係数シート!$I17,0)</f>
        <v>0</v>
      </c>
      <c r="AH21" s="293">
        <f t="shared" ca="1" si="1"/>
        <v>5.175657772263819E-3</v>
      </c>
      <c r="AI21" s="294">
        <f t="shared" ca="1" si="2"/>
        <v>2.5935160607994338E-3</v>
      </c>
      <c r="AJ21" s="295">
        <f t="shared" ca="1" si="11"/>
        <v>1.2103443632767393E-3</v>
      </c>
      <c r="AK21" s="293">
        <f t="shared" ca="1" si="12"/>
        <v>0</v>
      </c>
      <c r="AL21" s="296">
        <f t="shared" ca="1" si="13"/>
        <v>0</v>
      </c>
      <c r="AM21" s="297">
        <f t="shared" ca="1" si="14"/>
        <v>36</v>
      </c>
      <c r="AO21" s="298">
        <v>14</v>
      </c>
      <c r="AP21" s="299" t="str">
        <f t="shared" ca="1" si="3"/>
        <v>医療・福祉</v>
      </c>
      <c r="AQ21" s="300">
        <f t="shared" ca="1" si="15"/>
        <v>0.69305051658881411</v>
      </c>
      <c r="AR21" s="301">
        <f t="shared" ca="1" si="4"/>
        <v>0.43433285902696134</v>
      </c>
      <c r="AS21" s="302">
        <f t="shared" ca="1" si="5"/>
        <v>0.40151189438987972</v>
      </c>
      <c r="AT21" s="303">
        <f ca="1">SUM($AQ$8:$AQ21)/SUM($AQ$8:$AQ$44)</f>
        <v>0.95691505307908065</v>
      </c>
      <c r="AU21" s="304">
        <f t="shared" ca="1" si="16"/>
        <v>0</v>
      </c>
      <c r="AV21" s="305">
        <f t="shared" ca="1" si="6"/>
        <v>0</v>
      </c>
    </row>
    <row r="22" spans="2:48" ht="19.5" customHeight="1">
      <c r="B22" s="306" t="s">
        <v>35</v>
      </c>
      <c r="C22" s="307" t="s">
        <v>205</v>
      </c>
      <c r="D22" s="308">
        <f ca="1">マージンシート!J18</f>
        <v>6.8429487840720754E-2</v>
      </c>
      <c r="E22" s="309">
        <f ca="1">D22*関係係数シート!$D18</f>
        <v>6.6703224051127804E-3</v>
      </c>
      <c r="F22" s="309">
        <f ca="1">E22*関係係数シート!$E18</f>
        <v>3.7195558869228839E-3</v>
      </c>
      <c r="G22" s="310">
        <f ca="1">E22*関係係数シート!$F18</f>
        <v>2.7784451010518245E-3</v>
      </c>
      <c r="H22" s="309">
        <f ca="1"/>
        <v>2.817312449113879E-2</v>
      </c>
      <c r="I22" s="309">
        <f ca="1">H22*関係係数シート!D18</f>
        <v>2.7462403920469752E-3</v>
      </c>
      <c r="J22" s="309">
        <f ca="1"/>
        <v>4.5148447392703581E-3</v>
      </c>
      <c r="K22" s="309">
        <f ca="1">J22*関係係数シート!$E18</f>
        <v>2.5176020450861456E-3</v>
      </c>
      <c r="L22" s="310">
        <f ca="1">J22*関係係数シート!$F18</f>
        <v>1.8806059866341999E-3</v>
      </c>
      <c r="M22" s="309">
        <f t="shared" ca="1" si="0"/>
        <v>1.1185167144383138E-2</v>
      </c>
      <c r="N22" s="309">
        <f t="shared" ca="1" si="7"/>
        <v>6.2371579320090291E-3</v>
      </c>
      <c r="O22" s="311">
        <f t="shared" ca="1" si="8"/>
        <v>4.6590510876860242E-3</v>
      </c>
      <c r="P22" s="42"/>
      <c r="Q22" s="312"/>
      <c r="R22" s="313"/>
      <c r="S22" s="309">
        <f ca="1">$R$45*関係係数シート!G18</f>
        <v>3.8001817663570535E-3</v>
      </c>
      <c r="T22" s="309">
        <f ca="1">S22*関係係数シート!D18</f>
        <v>3.7043149641327968E-4</v>
      </c>
      <c r="U22" s="309">
        <f ca="1"/>
        <v>1.6082935027395156E-3</v>
      </c>
      <c r="V22" s="309">
        <f ca="1">U22*関係係数シート!E18</f>
        <v>8.9682884914667714E-4</v>
      </c>
      <c r="W22" s="311">
        <f ca="1">U22*関係係数シート!F18</f>
        <v>6.6991592495063712E-4</v>
      </c>
      <c r="X22" s="42"/>
      <c r="Y22" s="314">
        <f ca="1">ROUND(E22*関係係数シート!$H18,0)</f>
        <v>0</v>
      </c>
      <c r="Z22" s="315">
        <f ca="1">ROUND(J22*関係係数シート!$H18,0)</f>
        <v>0</v>
      </c>
      <c r="AA22" s="315">
        <f t="shared" ca="1" si="9"/>
        <v>0</v>
      </c>
      <c r="AB22" s="316">
        <f ca="1">ROUND(U22*関係係数シート!$H18,0)</f>
        <v>0</v>
      </c>
      <c r="AC22" s="317">
        <f ca="1">ROUND(E22*関係係数シート!$I18,0)</f>
        <v>0</v>
      </c>
      <c r="AD22" s="318">
        <f ca="1">ROUND(J22*関係係数シート!$I18,0)</f>
        <v>0</v>
      </c>
      <c r="AE22" s="318">
        <f t="shared" ca="1" si="10"/>
        <v>0</v>
      </c>
      <c r="AF22" s="319">
        <f ca="1">ROUND(U22*関係係数シート!$I18,0)</f>
        <v>0</v>
      </c>
      <c r="AH22" s="320">
        <f t="shared" ca="1" si="1"/>
        <v>1.2793460647122654E-2</v>
      </c>
      <c r="AI22" s="321">
        <f t="shared" ca="1" si="2"/>
        <v>7.1339867811557062E-3</v>
      </c>
      <c r="AJ22" s="322">
        <f t="shared" ca="1" si="11"/>
        <v>5.3289670126366612E-3</v>
      </c>
      <c r="AK22" s="320">
        <f t="shared" ca="1" si="12"/>
        <v>0</v>
      </c>
      <c r="AL22" s="323">
        <f t="shared" ca="1" si="13"/>
        <v>0</v>
      </c>
      <c r="AM22" s="324">
        <f t="shared" ca="1" si="14"/>
        <v>33</v>
      </c>
      <c r="AO22" s="325">
        <v>15</v>
      </c>
      <c r="AP22" s="326" t="str">
        <f t="shared" ca="1" si="3"/>
        <v>分類不明</v>
      </c>
      <c r="AQ22" s="327">
        <f t="shared" ca="1" si="15"/>
        <v>0.29324471485874859</v>
      </c>
      <c r="AR22" s="328">
        <f t="shared" ca="1" si="4"/>
        <v>0.11648157953565752</v>
      </c>
      <c r="AS22" s="329">
        <f t="shared" ca="1" si="5"/>
        <v>3.5774142427000871E-3</v>
      </c>
      <c r="AT22" s="330">
        <f ca="1">SUM($AQ$8:$AQ22)/SUM($AQ$8:$AQ$44)</f>
        <v>0.96114040039013693</v>
      </c>
      <c r="AU22" s="331">
        <f t="shared" ca="1" si="16"/>
        <v>0</v>
      </c>
      <c r="AV22" s="332">
        <f t="shared" ca="1" si="6"/>
        <v>0</v>
      </c>
    </row>
    <row r="23" spans="2:48" ht="19.5" customHeight="1">
      <c r="B23" s="333" t="s">
        <v>37</v>
      </c>
      <c r="C23" s="334" t="s">
        <v>84</v>
      </c>
      <c r="D23" s="335">
        <f ca="1">マージンシート!J19</f>
        <v>0</v>
      </c>
      <c r="E23" s="336">
        <f ca="1">D23*関係係数シート!$D19</f>
        <v>0</v>
      </c>
      <c r="F23" s="336">
        <f ca="1">E23*関係係数シート!$E19</f>
        <v>0</v>
      </c>
      <c r="G23" s="337">
        <f ca="1">E23*関係係数シート!$F19</f>
        <v>0</v>
      </c>
      <c r="H23" s="336">
        <f ca="1"/>
        <v>7.2359191140120988E-2</v>
      </c>
      <c r="I23" s="336">
        <f ca="1">H23*関係係数シート!D19</f>
        <v>2.4364716756087069E-2</v>
      </c>
      <c r="J23" s="336">
        <f ca="1"/>
        <v>3.9960752820873892E-2</v>
      </c>
      <c r="K23" s="336">
        <f ca="1">J23*関係係数シート!$E19</f>
        <v>1.8117624191136689E-2</v>
      </c>
      <c r="L23" s="337">
        <f ca="1">J23*関係係数シート!$F19</f>
        <v>8.4751811186601841E-3</v>
      </c>
      <c r="M23" s="336">
        <f t="shared" ca="1" si="0"/>
        <v>3.9960752820873892E-2</v>
      </c>
      <c r="N23" s="336">
        <f t="shared" ca="1" si="7"/>
        <v>1.8117624191136689E-2</v>
      </c>
      <c r="O23" s="338">
        <f t="shared" ca="1" si="8"/>
        <v>8.4751811186601841E-3</v>
      </c>
      <c r="P23" s="42"/>
      <c r="Q23" s="339"/>
      <c r="R23" s="340"/>
      <c r="S23" s="336">
        <f ca="1">$R$45*関係係数シート!G19</f>
        <v>6.0311342461089558E-3</v>
      </c>
      <c r="T23" s="336">
        <f ca="1">S23*関係係数シート!D19</f>
        <v>2.0307976818013909E-3</v>
      </c>
      <c r="U23" s="336">
        <f ca="1"/>
        <v>7.3816884554577696E-3</v>
      </c>
      <c r="V23" s="336">
        <f ca="1">U23*関係係数シート!E19</f>
        <v>3.3467501959116345E-3</v>
      </c>
      <c r="W23" s="338">
        <f ca="1">U23*関係係数シート!F19</f>
        <v>1.5655647655578731E-3</v>
      </c>
      <c r="X23" s="42"/>
      <c r="Y23" s="341">
        <f ca="1">ROUND(E23*関係係数シート!$H19,0)</f>
        <v>0</v>
      </c>
      <c r="Z23" s="342">
        <f ca="1">ROUND(J23*関係係数シート!$H19,0)</f>
        <v>0</v>
      </c>
      <c r="AA23" s="342">
        <f t="shared" ca="1" si="9"/>
        <v>0</v>
      </c>
      <c r="AB23" s="343">
        <f ca="1">ROUND(U23*関係係数シート!$H19,0)</f>
        <v>0</v>
      </c>
      <c r="AC23" s="344">
        <f ca="1">ROUND(E23*関係係数シート!$I19,0)</f>
        <v>0</v>
      </c>
      <c r="AD23" s="345">
        <f ca="1">ROUND(J23*関係係数シート!$I19,0)</f>
        <v>0</v>
      </c>
      <c r="AE23" s="345">
        <f t="shared" ca="1" si="10"/>
        <v>0</v>
      </c>
      <c r="AF23" s="346">
        <f ca="1">ROUND(U23*関係係数シート!$I19,0)</f>
        <v>0</v>
      </c>
      <c r="AH23" s="347">
        <f t="shared" ca="1" si="1"/>
        <v>4.7342441276331665E-2</v>
      </c>
      <c r="AI23" s="348">
        <f t="shared" ca="1" si="2"/>
        <v>2.1464374387048322E-2</v>
      </c>
      <c r="AJ23" s="349">
        <f t="shared" ca="1" si="11"/>
        <v>1.0040745884218057E-2</v>
      </c>
      <c r="AK23" s="347">
        <f t="shared" ca="1" si="12"/>
        <v>0</v>
      </c>
      <c r="AL23" s="350">
        <f t="shared" ca="1" si="13"/>
        <v>0</v>
      </c>
      <c r="AM23" s="351">
        <f t="shared" ca="1" si="14"/>
        <v>31</v>
      </c>
      <c r="AO23" s="352">
        <v>16</v>
      </c>
      <c r="AP23" s="353" t="str">
        <f t="shared" ca="1" si="3"/>
        <v>教育・研究</v>
      </c>
      <c r="AQ23" s="354">
        <f t="shared" ca="1" si="15"/>
        <v>0.28272088864431311</v>
      </c>
      <c r="AR23" s="355">
        <f t="shared" ca="1" si="4"/>
        <v>0.20451424036972718</v>
      </c>
      <c r="AS23" s="356">
        <f t="shared" ca="1" si="5"/>
        <v>0.14004434795258144</v>
      </c>
      <c r="AT23" s="357">
        <f ca="1">SUM($AQ$8:$AQ23)/SUM($AQ$8:$AQ$44)</f>
        <v>0.96521411045576644</v>
      </c>
      <c r="AU23" s="358">
        <f t="shared" ca="1" si="16"/>
        <v>0</v>
      </c>
      <c r="AV23" s="359">
        <f t="shared" ca="1" si="6"/>
        <v>0</v>
      </c>
    </row>
    <row r="24" spans="2:48" ht="19.5" customHeight="1">
      <c r="B24" s="279" t="s">
        <v>74</v>
      </c>
      <c r="C24" s="280" t="s">
        <v>206</v>
      </c>
      <c r="D24" s="281">
        <f ca="1">マージンシート!J20</f>
        <v>0.37149491310265176</v>
      </c>
      <c r="E24" s="282">
        <f ca="1">D24*関係係数シート!$D20</f>
        <v>5.6850250429716545E-2</v>
      </c>
      <c r="F24" s="282">
        <f ca="1">E24*関係係数シート!$E20</f>
        <v>2.5577429331081401E-2</v>
      </c>
      <c r="G24" s="283">
        <f ca="1">E24*関係係数シート!$F20</f>
        <v>9.7285600536365178E-3</v>
      </c>
      <c r="H24" s="282">
        <f ca="1"/>
        <v>2.1566736736745907E-2</v>
      </c>
      <c r="I24" s="282">
        <f ca="1">H24*関係係数シート!D20</f>
        <v>3.3003800084255332E-3</v>
      </c>
      <c r="J24" s="282">
        <f ca="1"/>
        <v>7.9545028885310426E-3</v>
      </c>
      <c r="K24" s="282">
        <f ca="1">J24*関係係数シート!$E20</f>
        <v>3.5788010423422165E-3</v>
      </c>
      <c r="L24" s="283">
        <f ca="1">J24*関係係数シート!$F20</f>
        <v>1.3612228347801359E-3</v>
      </c>
      <c r="M24" s="282">
        <f t="shared" ca="1" si="0"/>
        <v>6.4804753318247588E-2</v>
      </c>
      <c r="N24" s="282">
        <f t="shared" ca="1" si="7"/>
        <v>2.9156230373423617E-2</v>
      </c>
      <c r="O24" s="284">
        <f t="shared" ca="1" si="8"/>
        <v>1.1089782888416654E-2</v>
      </c>
      <c r="P24" s="42"/>
      <c r="Q24" s="285"/>
      <c r="R24" s="286"/>
      <c r="S24" s="282">
        <f ca="1">$R$45*関係係数シート!G20</f>
        <v>8.8976560975641883E-2</v>
      </c>
      <c r="T24" s="282">
        <f ca="1">S24*関係係数シート!D20</f>
        <v>1.3616175068438853E-2</v>
      </c>
      <c r="U24" s="282">
        <f ca="1"/>
        <v>1.50464726492465E-2</v>
      </c>
      <c r="V24" s="282">
        <f ca="1">U24*関係係数シート!E20</f>
        <v>6.7695408192429722E-3</v>
      </c>
      <c r="W24" s="284">
        <f ca="1">U24*関係係数シート!F20</f>
        <v>2.5748437633456487E-3</v>
      </c>
      <c r="X24" s="42"/>
      <c r="Y24" s="287">
        <f ca="1">ROUND(E24*関係係数シート!$H20,0)</f>
        <v>0</v>
      </c>
      <c r="Z24" s="288">
        <f ca="1">ROUND(J24*関係係数シート!$H20,0)</f>
        <v>0</v>
      </c>
      <c r="AA24" s="288">
        <f t="shared" ca="1" si="9"/>
        <v>0</v>
      </c>
      <c r="AB24" s="289">
        <f ca="1">ROUND(U24*関係係数シート!$H20,0)</f>
        <v>0</v>
      </c>
      <c r="AC24" s="290">
        <f ca="1">ROUND(E24*関係係数シート!$I20,0)</f>
        <v>0</v>
      </c>
      <c r="AD24" s="291">
        <f ca="1">ROUND(J24*関係係数シート!$I20,0)</f>
        <v>0</v>
      </c>
      <c r="AE24" s="291">
        <f t="shared" ca="1" si="10"/>
        <v>0</v>
      </c>
      <c r="AF24" s="292">
        <f ca="1">ROUND(U24*関係係数シート!$I20,0)</f>
        <v>0</v>
      </c>
      <c r="AH24" s="293">
        <f t="shared" ca="1" si="1"/>
        <v>7.9851225967494083E-2</v>
      </c>
      <c r="AI24" s="294">
        <f t="shared" ca="1" si="2"/>
        <v>3.5925771192666586E-2</v>
      </c>
      <c r="AJ24" s="295">
        <f t="shared" ca="1" si="11"/>
        <v>1.3664626651762303E-2</v>
      </c>
      <c r="AK24" s="293">
        <f t="shared" ca="1" si="12"/>
        <v>0</v>
      </c>
      <c r="AL24" s="296">
        <f t="shared" ca="1" si="13"/>
        <v>0</v>
      </c>
      <c r="AM24" s="297">
        <f t="shared" ca="1" si="14"/>
        <v>30</v>
      </c>
      <c r="AO24" s="298">
        <v>17</v>
      </c>
      <c r="AP24" s="299" t="str">
        <f t="shared" ca="1" si="3"/>
        <v>水道</v>
      </c>
      <c r="AQ24" s="300">
        <f t="shared" ca="1" si="15"/>
        <v>0.27789232908446854</v>
      </c>
      <c r="AR24" s="301">
        <f t="shared" ca="1" si="4"/>
        <v>0.12584497991855817</v>
      </c>
      <c r="AS24" s="302">
        <f t="shared" ca="1" si="5"/>
        <v>4.4269672376682966E-2</v>
      </c>
      <c r="AT24" s="303">
        <f ca="1">SUM($AQ$8:$AQ24)/SUM($AQ$8:$AQ$44)</f>
        <v>0.96921824606661899</v>
      </c>
      <c r="AU24" s="304">
        <f t="shared" ca="1" si="16"/>
        <v>0</v>
      </c>
      <c r="AV24" s="305">
        <f t="shared" ca="1" si="6"/>
        <v>0</v>
      </c>
    </row>
    <row r="25" spans="2:48" ht="19.5" customHeight="1">
      <c r="B25" s="279" t="s">
        <v>75</v>
      </c>
      <c r="C25" s="280" t="s">
        <v>207</v>
      </c>
      <c r="D25" s="281">
        <f ca="1">マージンシート!J21</f>
        <v>3.0411858088483812</v>
      </c>
      <c r="E25" s="282">
        <f ca="1">D25*関係係数シート!$D21</f>
        <v>0.13718951490670289</v>
      </c>
      <c r="F25" s="282">
        <f ca="1">E25*関係係数シート!$E21</f>
        <v>5.687386426464805E-2</v>
      </c>
      <c r="G25" s="283">
        <f ca="1">E25*関係係数シート!$F21</f>
        <v>3.1327823573161939E-2</v>
      </c>
      <c r="H25" s="282">
        <f ca="1"/>
        <v>1.6224685109506164E-2</v>
      </c>
      <c r="I25" s="282">
        <f ca="1">H25*関係係数シート!D21</f>
        <v>7.3190420434390726E-4</v>
      </c>
      <c r="J25" s="282">
        <f ca="1"/>
        <v>1.0003459036194453E-3</v>
      </c>
      <c r="K25" s="282">
        <f ca="1">J25*関係係数シート!$E21</f>
        <v>4.1470761944774023E-4</v>
      </c>
      <c r="L25" s="283">
        <f ca="1">J25*関係係数シート!$F21</f>
        <v>2.2843334639704362E-4</v>
      </c>
      <c r="M25" s="282">
        <f t="shared" ca="1" si="0"/>
        <v>0.13818986081032233</v>
      </c>
      <c r="N25" s="282">
        <f t="shared" ca="1" si="7"/>
        <v>5.7288571884095793E-2</v>
      </c>
      <c r="O25" s="284">
        <f t="shared" ca="1" si="8"/>
        <v>3.1556256919558982E-2</v>
      </c>
      <c r="P25" s="42"/>
      <c r="Q25" s="285"/>
      <c r="R25" s="286"/>
      <c r="S25" s="282">
        <f ca="1">$R$45*関係係数シート!G21</f>
        <v>0.13669310532717163</v>
      </c>
      <c r="T25" s="282">
        <f ca="1">S25*関係係数シート!D21</f>
        <v>6.1662989339105025E-3</v>
      </c>
      <c r="U25" s="282">
        <f ca="1"/>
        <v>6.2851361497030253E-3</v>
      </c>
      <c r="V25" s="282">
        <f ca="1">U25*関係係数シート!E21</f>
        <v>2.6055925666486741E-3</v>
      </c>
      <c r="W25" s="284">
        <f ca="1">U25*関係係数シート!F21</f>
        <v>1.4352382291394667E-3</v>
      </c>
      <c r="X25" s="42"/>
      <c r="Y25" s="287">
        <f ca="1">ROUND(E25*関係係数シート!$H21,0)</f>
        <v>0</v>
      </c>
      <c r="Z25" s="288">
        <f ca="1">ROUND(J25*関係係数シート!$H21,0)</f>
        <v>0</v>
      </c>
      <c r="AA25" s="288">
        <f t="shared" ca="1" si="9"/>
        <v>0</v>
      </c>
      <c r="AB25" s="289">
        <f ca="1">ROUND(U25*関係係数シート!$H21,0)</f>
        <v>0</v>
      </c>
      <c r="AC25" s="290">
        <f ca="1">ROUND(E25*関係係数シート!$I21,0)</f>
        <v>0</v>
      </c>
      <c r="AD25" s="291">
        <f ca="1">ROUND(J25*関係係数シート!$I21,0)</f>
        <v>0</v>
      </c>
      <c r="AE25" s="291">
        <f t="shared" ca="1" si="10"/>
        <v>0</v>
      </c>
      <c r="AF25" s="292">
        <f ca="1">ROUND(U25*関係係数シート!$I21,0)</f>
        <v>0</v>
      </c>
      <c r="AH25" s="293">
        <f t="shared" ca="1" si="1"/>
        <v>0.14447499696002536</v>
      </c>
      <c r="AI25" s="294">
        <f t="shared" ca="1" si="2"/>
        <v>5.9894164450744469E-2</v>
      </c>
      <c r="AJ25" s="295">
        <f t="shared" ca="1" si="11"/>
        <v>3.2991495148698452E-2</v>
      </c>
      <c r="AK25" s="293">
        <f t="shared" ca="1" si="12"/>
        <v>0</v>
      </c>
      <c r="AL25" s="296">
        <f t="shared" ca="1" si="13"/>
        <v>0</v>
      </c>
      <c r="AM25" s="297">
        <f t="shared" ca="1" si="14"/>
        <v>24</v>
      </c>
      <c r="AO25" s="298">
        <v>18</v>
      </c>
      <c r="AP25" s="299" t="str">
        <f t="shared" ca="1" si="3"/>
        <v>輸送機械</v>
      </c>
      <c r="AQ25" s="300">
        <f t="shared" ca="1" si="15"/>
        <v>0.24084796774204073</v>
      </c>
      <c r="AR25" s="301">
        <f t="shared" ca="1" si="4"/>
        <v>6.3636727952647618E-2</v>
      </c>
      <c r="AS25" s="302">
        <f t="shared" ca="1" si="5"/>
        <v>3.4511247535946386E-2</v>
      </c>
      <c r="AT25" s="303">
        <f ca="1">SUM($AQ$8:$AQ25)/SUM($AQ$8:$AQ$44)</f>
        <v>0.97268861146898411</v>
      </c>
      <c r="AU25" s="304">
        <f t="shared" ca="1" si="16"/>
        <v>0</v>
      </c>
      <c r="AV25" s="305">
        <f t="shared" ca="1" si="6"/>
        <v>0</v>
      </c>
    </row>
    <row r="26" spans="2:48" ht="19.5" customHeight="1">
      <c r="B26" s="279" t="s">
        <v>82</v>
      </c>
      <c r="C26" s="280" t="s">
        <v>13</v>
      </c>
      <c r="D26" s="281">
        <f ca="1">マージンシート!J22</f>
        <v>0.98296298465786935</v>
      </c>
      <c r="E26" s="282">
        <f ca="1">D26*関係係数シート!$D22</f>
        <v>0.15718675498664211</v>
      </c>
      <c r="F26" s="282">
        <f ca="1">E26*関係係数シート!$E22</f>
        <v>4.1531804725701213E-2</v>
      </c>
      <c r="G26" s="283">
        <f ca="1">E26*関係係数シート!$F22</f>
        <v>2.2523382952212727E-2</v>
      </c>
      <c r="H26" s="282">
        <f ca="1"/>
        <v>8.8093533383026626E-2</v>
      </c>
      <c r="I26" s="282">
        <f ca="1">H26*関係係数シート!D22</f>
        <v>1.4087139458872935E-2</v>
      </c>
      <c r="J26" s="282">
        <f ca="1"/>
        <v>4.6914647143405187E-2</v>
      </c>
      <c r="K26" s="282">
        <f ca="1">J26*関係係数シート!$E22</f>
        <v>1.2395764287523219E-2</v>
      </c>
      <c r="L26" s="283">
        <f ca="1">J26*関係係数シート!$F22</f>
        <v>6.7224274956795517E-3</v>
      </c>
      <c r="M26" s="282">
        <f t="shared" ca="1" si="0"/>
        <v>0.20410140213004729</v>
      </c>
      <c r="N26" s="282">
        <f t="shared" ca="1" si="7"/>
        <v>5.392756901322443E-2</v>
      </c>
      <c r="O26" s="284">
        <f t="shared" ca="1" si="8"/>
        <v>2.9245810447892279E-2</v>
      </c>
      <c r="P26" s="42"/>
      <c r="Q26" s="285"/>
      <c r="R26" s="286"/>
      <c r="S26" s="282">
        <f ca="1">$R$45*関係係数シート!G22</f>
        <v>0.17887008123321571</v>
      </c>
      <c r="T26" s="282">
        <f ca="1">S26*関係係数シート!D22</f>
        <v>2.8603322884057859E-2</v>
      </c>
      <c r="U26" s="282">
        <f ca="1"/>
        <v>3.6746565611993444E-2</v>
      </c>
      <c r="V26" s="282">
        <f ca="1">U26*関係係数シート!E22</f>
        <v>9.709158939423191E-3</v>
      </c>
      <c r="W26" s="284">
        <f ca="1">U26*関係係数シート!F22</f>
        <v>5.2654370880541087E-3</v>
      </c>
      <c r="X26" s="42"/>
      <c r="Y26" s="287">
        <f ca="1">ROUND(E26*関係係数シート!$H22,0)</f>
        <v>0</v>
      </c>
      <c r="Z26" s="288">
        <f ca="1">ROUND(J26*関係係数シート!$H22,0)</f>
        <v>0</v>
      </c>
      <c r="AA26" s="288">
        <f t="shared" ca="1" si="9"/>
        <v>0</v>
      </c>
      <c r="AB26" s="289">
        <f ca="1">ROUND(U26*関係係数シート!$H22,0)</f>
        <v>0</v>
      </c>
      <c r="AC26" s="290">
        <f ca="1">ROUND(E26*関係係数シート!$I22,0)</f>
        <v>0</v>
      </c>
      <c r="AD26" s="291">
        <f ca="1">ROUND(J26*関係係数シート!$I22,0)</f>
        <v>0</v>
      </c>
      <c r="AE26" s="291">
        <f t="shared" ca="1" si="10"/>
        <v>0</v>
      </c>
      <c r="AF26" s="292">
        <f ca="1">ROUND(U26*関係係数シート!$I22,0)</f>
        <v>0</v>
      </c>
      <c r="AH26" s="293">
        <f t="shared" ca="1" si="1"/>
        <v>0.24084796774204073</v>
      </c>
      <c r="AI26" s="294">
        <f t="shared" ca="1" si="2"/>
        <v>6.3636727952647618E-2</v>
      </c>
      <c r="AJ26" s="295">
        <f t="shared" ca="1" si="11"/>
        <v>3.4511247535946386E-2</v>
      </c>
      <c r="AK26" s="293">
        <f t="shared" ca="1" si="12"/>
        <v>0</v>
      </c>
      <c r="AL26" s="296">
        <f t="shared" ca="1" si="13"/>
        <v>0</v>
      </c>
      <c r="AM26" s="297">
        <f t="shared" ca="1" si="14"/>
        <v>18</v>
      </c>
      <c r="AO26" s="298">
        <v>19</v>
      </c>
      <c r="AP26" s="299" t="str">
        <f t="shared" ca="1" si="3"/>
        <v>建設</v>
      </c>
      <c r="AQ26" s="300">
        <f t="shared" ca="1" si="15"/>
        <v>0.20381429482370422</v>
      </c>
      <c r="AR26" s="301">
        <f t="shared" ca="1" si="4"/>
        <v>9.3493723746605806E-2</v>
      </c>
      <c r="AS26" s="302">
        <f t="shared" ca="1" si="5"/>
        <v>6.8937882102491868E-2</v>
      </c>
      <c r="AT26" s="303">
        <f ca="1">SUM($AQ$8:$AQ26)/SUM($AQ$8:$AQ$44)</f>
        <v>0.97562536067178895</v>
      </c>
      <c r="AU26" s="304">
        <f t="shared" ca="1" si="16"/>
        <v>0</v>
      </c>
      <c r="AV26" s="305">
        <f t="shared" ca="1" si="6"/>
        <v>0</v>
      </c>
    </row>
    <row r="27" spans="2:48" ht="19.5" customHeight="1">
      <c r="B27" s="306" t="s">
        <v>208</v>
      </c>
      <c r="C27" s="307" t="s">
        <v>16</v>
      </c>
      <c r="D27" s="308">
        <f ca="1">マージンシート!J23</f>
        <v>4.7411589304415607</v>
      </c>
      <c r="E27" s="309">
        <f ca="1">D27*関係係数シート!$D23</f>
        <v>0.93973314620409021</v>
      </c>
      <c r="F27" s="309">
        <f ca="1">E27*関係係数シート!$E23</f>
        <v>0.46615167345024439</v>
      </c>
      <c r="G27" s="310">
        <f ca="1">E27*関係係数シート!$F23</f>
        <v>0.28665378741752168</v>
      </c>
      <c r="H27" s="309">
        <f ca="1"/>
        <v>0.3195523710745336</v>
      </c>
      <c r="I27" s="309">
        <f ca="1">H27*関係係数シート!D23</f>
        <v>6.333766900720221E-2</v>
      </c>
      <c r="J27" s="309">
        <f ca="1"/>
        <v>9.7091003543891663E-2</v>
      </c>
      <c r="K27" s="309">
        <f ca="1">J27*関係係数シート!$E23</f>
        <v>4.8161687136147241E-2</v>
      </c>
      <c r="L27" s="310">
        <f ca="1">J27*関係係数シート!$F23</f>
        <v>2.9616390570499414E-2</v>
      </c>
      <c r="M27" s="309">
        <f t="shared" ca="1" si="0"/>
        <v>1.0368241497479818</v>
      </c>
      <c r="N27" s="309">
        <f t="shared" ca="1" si="7"/>
        <v>0.51431336058639165</v>
      </c>
      <c r="O27" s="311">
        <f t="shared" ca="1" si="8"/>
        <v>0.3162701779880211</v>
      </c>
      <c r="P27" s="42"/>
      <c r="Q27" s="312"/>
      <c r="R27" s="313"/>
      <c r="S27" s="309">
        <f ca="1">$R$45*関係係数シート!G23</f>
        <v>0.11251815133754367</v>
      </c>
      <c r="T27" s="309">
        <f ca="1">S27*関係係数シート!D23</f>
        <v>2.2301938811329875E-2</v>
      </c>
      <c r="U27" s="309">
        <f ca="1"/>
        <v>4.0175351982513319E-2</v>
      </c>
      <c r="V27" s="309">
        <f ca="1">U27*関係係数シート!E23</f>
        <v>1.9928857073680247E-2</v>
      </c>
      <c r="W27" s="311">
        <f ca="1">U27*関係係数シート!F23</f>
        <v>1.2254986272579938E-2</v>
      </c>
      <c r="X27" s="42"/>
      <c r="Y27" s="314">
        <f ca="1">ROUND(E27*関係係数シート!$H23,0)</f>
        <v>0</v>
      </c>
      <c r="Z27" s="315">
        <f ca="1">ROUND(J27*関係係数シート!$H23,0)</f>
        <v>0</v>
      </c>
      <c r="AA27" s="315">
        <f t="shared" ca="1" si="9"/>
        <v>0</v>
      </c>
      <c r="AB27" s="316">
        <f ca="1">ROUND(U27*関係係数シート!$H23,0)</f>
        <v>0</v>
      </c>
      <c r="AC27" s="317">
        <f ca="1">ROUND(E27*関係係数シート!$I23,0)</f>
        <v>0</v>
      </c>
      <c r="AD27" s="318">
        <f ca="1">ROUND(J27*関係係数シート!$I23,0)</f>
        <v>0</v>
      </c>
      <c r="AE27" s="318">
        <f t="shared" ca="1" si="10"/>
        <v>0</v>
      </c>
      <c r="AF27" s="319">
        <f ca="1">ROUND(U27*関係係数シート!$I23,0)</f>
        <v>0</v>
      </c>
      <c r="AH27" s="320">
        <f t="shared" ca="1" si="1"/>
        <v>1.0769995017304952</v>
      </c>
      <c r="AI27" s="321">
        <f t="shared" ca="1" si="2"/>
        <v>0.53424221766007185</v>
      </c>
      <c r="AJ27" s="322">
        <f t="shared" ca="1" si="11"/>
        <v>0.32852516426060102</v>
      </c>
      <c r="AK27" s="320">
        <f t="shared" ca="1" si="12"/>
        <v>0</v>
      </c>
      <c r="AL27" s="323">
        <f t="shared" ca="1" si="13"/>
        <v>0</v>
      </c>
      <c r="AM27" s="324">
        <f t="shared" ca="1" si="14"/>
        <v>11</v>
      </c>
      <c r="AO27" s="325">
        <v>20</v>
      </c>
      <c r="AP27" s="326" t="str">
        <f t="shared" ca="1" si="3"/>
        <v>他に分類されない会員制団体</v>
      </c>
      <c r="AQ27" s="327">
        <f t="shared" ca="1" si="15"/>
        <v>0.20378696327659601</v>
      </c>
      <c r="AR27" s="328">
        <f t="shared" ca="1" si="4"/>
        <v>0.10972042660132761</v>
      </c>
      <c r="AS27" s="329">
        <f t="shared" ca="1" si="5"/>
        <v>9.1820786737192517E-2</v>
      </c>
      <c r="AT27" s="330">
        <f ca="1">SUM($AQ$8:$AQ27)/SUM($AQ$8:$AQ$44)</f>
        <v>0.97856171605580289</v>
      </c>
      <c r="AU27" s="331">
        <f t="shared" ca="1" si="16"/>
        <v>0</v>
      </c>
      <c r="AV27" s="332">
        <f t="shared" ca="1" si="6"/>
        <v>0</v>
      </c>
    </row>
    <row r="28" spans="2:48" ht="19.5" customHeight="1">
      <c r="B28" s="333" t="s">
        <v>209</v>
      </c>
      <c r="C28" s="334" t="s">
        <v>17</v>
      </c>
      <c r="D28" s="335">
        <f ca="1">マージンシート!J24</f>
        <v>0</v>
      </c>
      <c r="E28" s="336">
        <f ca="1">D28*関係係数シート!$D24</f>
        <v>0</v>
      </c>
      <c r="F28" s="336">
        <f ca="1">E28*関係係数シート!$E24</f>
        <v>0</v>
      </c>
      <c r="G28" s="337">
        <f ca="1">E28*関係係数シート!$F24</f>
        <v>0</v>
      </c>
      <c r="H28" s="336">
        <f ca="1"/>
        <v>9.840216818590429E-2</v>
      </c>
      <c r="I28" s="336">
        <f ca="1">H28*関係係数シート!D24</f>
        <v>9.840216818590429E-2</v>
      </c>
      <c r="J28" s="336">
        <f ca="1"/>
        <v>0.15446922423206441</v>
      </c>
      <c r="K28" s="336">
        <f ca="1">J28*関係係数シート!$E24</f>
        <v>7.085814559865454E-2</v>
      </c>
      <c r="L28" s="337">
        <f ca="1">J28*関係係数シート!$F24</f>
        <v>5.2247469579032445E-2</v>
      </c>
      <c r="M28" s="336">
        <f t="shared" ca="1" si="0"/>
        <v>0.15446922423206441</v>
      </c>
      <c r="N28" s="336">
        <f t="shared" ca="1" si="7"/>
        <v>7.085814559865454E-2</v>
      </c>
      <c r="O28" s="338">
        <f t="shared" ca="1" si="8"/>
        <v>5.2247469579032445E-2</v>
      </c>
      <c r="P28" s="42"/>
      <c r="Q28" s="339"/>
      <c r="R28" s="340"/>
      <c r="S28" s="336">
        <f ca="1">$R$45*関係係数シート!G24</f>
        <v>0</v>
      </c>
      <c r="T28" s="336">
        <f ca="1">S28*関係係数シート!D24</f>
        <v>0</v>
      </c>
      <c r="U28" s="336">
        <f ca="1"/>
        <v>4.9345070591639811E-2</v>
      </c>
      <c r="V28" s="336">
        <f ca="1">U28*関係係数シート!E24</f>
        <v>2.2635578147951259E-2</v>
      </c>
      <c r="W28" s="338">
        <f ca="1">U28*関係係数シート!F24</f>
        <v>1.6690412523459423E-2</v>
      </c>
      <c r="X28" s="42"/>
      <c r="Y28" s="341">
        <f ca="1">ROUND(E28*関係係数シート!$H24,0)</f>
        <v>0</v>
      </c>
      <c r="Z28" s="342">
        <f ca="1">ROUND(J28*関係係数シート!$H24,0)</f>
        <v>0</v>
      </c>
      <c r="AA28" s="342">
        <f t="shared" ca="1" si="9"/>
        <v>0</v>
      </c>
      <c r="AB28" s="343">
        <f ca="1">ROUND(U28*関係係数シート!$H24,0)</f>
        <v>0</v>
      </c>
      <c r="AC28" s="344">
        <f ca="1">ROUND(E28*関係係数シート!$I24,0)</f>
        <v>0</v>
      </c>
      <c r="AD28" s="345">
        <f ca="1">ROUND(J28*関係係数シート!$I24,0)</f>
        <v>0</v>
      </c>
      <c r="AE28" s="345">
        <f t="shared" ca="1" si="10"/>
        <v>0</v>
      </c>
      <c r="AF28" s="346">
        <f ca="1">ROUND(U28*関係係数シート!$I24,0)</f>
        <v>0</v>
      </c>
      <c r="AH28" s="347">
        <f t="shared" ca="1" si="1"/>
        <v>0.20381429482370422</v>
      </c>
      <c r="AI28" s="348">
        <f t="shared" ca="1" si="2"/>
        <v>9.3493723746605806E-2</v>
      </c>
      <c r="AJ28" s="349">
        <f t="shared" ca="1" si="11"/>
        <v>6.8937882102491868E-2</v>
      </c>
      <c r="AK28" s="347">
        <f t="shared" ca="1" si="12"/>
        <v>0</v>
      </c>
      <c r="AL28" s="350">
        <f t="shared" ca="1" si="13"/>
        <v>0</v>
      </c>
      <c r="AM28" s="351">
        <f t="shared" ca="1" si="14"/>
        <v>19</v>
      </c>
      <c r="AO28" s="352">
        <v>21</v>
      </c>
      <c r="AP28" s="353" t="str">
        <f t="shared" ca="1" si="3"/>
        <v>パルプ・紙・木製品</v>
      </c>
      <c r="AQ28" s="354">
        <f t="shared" ca="1" si="15"/>
        <v>0.20023394745755874</v>
      </c>
      <c r="AR28" s="355">
        <f t="shared" ca="1" si="4"/>
        <v>7.6605039745913386E-2</v>
      </c>
      <c r="AS28" s="356">
        <f t="shared" ca="1" si="5"/>
        <v>2.8523670338966876E-2</v>
      </c>
      <c r="AT28" s="357">
        <f ca="1">SUM($AQ$8:$AQ28)/SUM($AQ$8:$AQ$44)</f>
        <v>0.98144687622613891</v>
      </c>
      <c r="AU28" s="358">
        <f t="shared" ca="1" si="16"/>
        <v>0</v>
      </c>
      <c r="AV28" s="359">
        <f t="shared" ca="1" si="6"/>
        <v>0</v>
      </c>
    </row>
    <row r="29" spans="2:48" ht="19.5" customHeight="1">
      <c r="B29" s="279" t="s">
        <v>210</v>
      </c>
      <c r="C29" s="280" t="s">
        <v>18</v>
      </c>
      <c r="D29" s="281">
        <f ca="1">マージンシート!J25</f>
        <v>0</v>
      </c>
      <c r="E29" s="282">
        <f ca="1">D29*関係係数シート!$D25</f>
        <v>0</v>
      </c>
      <c r="F29" s="282">
        <f ca="1">E29*関係係数シート!$E25</f>
        <v>0</v>
      </c>
      <c r="G29" s="283">
        <f ca="1">E29*関係係数シート!$F25</f>
        <v>0</v>
      </c>
      <c r="H29" s="282">
        <f ca="1"/>
        <v>1.0708208624025692</v>
      </c>
      <c r="I29" s="282">
        <f ca="1">H29*関係係数シート!D25</f>
        <v>0.92937932950305302</v>
      </c>
      <c r="J29" s="282">
        <f ca="1"/>
        <v>1.1564159844722999</v>
      </c>
      <c r="K29" s="282">
        <f ca="1">J29*関係係数シート!$E25</f>
        <v>0.41566241228983336</v>
      </c>
      <c r="L29" s="283">
        <f ca="1">J29*関係係数シート!$F25</f>
        <v>8.4978612191920613E-2</v>
      </c>
      <c r="M29" s="282">
        <f t="shared" ca="1" si="0"/>
        <v>1.1564159844722999</v>
      </c>
      <c r="N29" s="282">
        <f t="shared" ca="1" si="7"/>
        <v>0.41566241228983336</v>
      </c>
      <c r="O29" s="284">
        <f t="shared" ca="1" si="8"/>
        <v>8.4978612191920613E-2</v>
      </c>
      <c r="P29" s="42"/>
      <c r="Q29" s="285"/>
      <c r="R29" s="286"/>
      <c r="S29" s="282">
        <f ca="1">$R$45*関係係数シート!G25</f>
        <v>0.406515463926996</v>
      </c>
      <c r="T29" s="282">
        <f ca="1">S29*関係係数シート!D25</f>
        <v>0.35282004914381243</v>
      </c>
      <c r="U29" s="282">
        <f ca="1"/>
        <v>0.5036562790098178</v>
      </c>
      <c r="V29" s="282">
        <f ca="1">U29*関係係数シート!E25</f>
        <v>0.18103432217228826</v>
      </c>
      <c r="W29" s="284">
        <f ca="1">U29*関係係数シート!F25</f>
        <v>3.7010913189280882E-2</v>
      </c>
      <c r="X29" s="42"/>
      <c r="Y29" s="287">
        <f ca="1">ROUND(E29*関係係数シート!$H25,0)</f>
        <v>0</v>
      </c>
      <c r="Z29" s="288">
        <f ca="1">ROUND(J29*関係係数シート!$H25,0)</f>
        <v>0</v>
      </c>
      <c r="AA29" s="288">
        <f t="shared" ca="1" si="9"/>
        <v>0</v>
      </c>
      <c r="AB29" s="289">
        <f ca="1">ROUND(U29*関係係数シート!$H25,0)</f>
        <v>0</v>
      </c>
      <c r="AC29" s="290">
        <f ca="1">ROUND(E29*関係係数シート!$I25,0)</f>
        <v>0</v>
      </c>
      <c r="AD29" s="291">
        <f ca="1">ROUND(J29*関係係数シート!$I25,0)</f>
        <v>0</v>
      </c>
      <c r="AE29" s="291">
        <f t="shared" ca="1" si="10"/>
        <v>0</v>
      </c>
      <c r="AF29" s="292">
        <f ca="1">ROUND(U29*関係係数シート!$I25,0)</f>
        <v>0</v>
      </c>
      <c r="AH29" s="293">
        <f t="shared" ca="1" si="1"/>
        <v>1.6600722634821177</v>
      </c>
      <c r="AI29" s="294">
        <f t="shared" ca="1" si="2"/>
        <v>0.59669673446212168</v>
      </c>
      <c r="AJ29" s="295">
        <f t="shared" ca="1" si="11"/>
        <v>0.1219895253812015</v>
      </c>
      <c r="AK29" s="293">
        <f t="shared" ca="1" si="12"/>
        <v>0</v>
      </c>
      <c r="AL29" s="296">
        <f t="shared" ca="1" si="13"/>
        <v>0</v>
      </c>
      <c r="AM29" s="297">
        <f t="shared" ca="1" si="14"/>
        <v>9</v>
      </c>
      <c r="AO29" s="298">
        <v>22</v>
      </c>
      <c r="AP29" s="299" t="str">
        <f t="shared" ca="1" si="3"/>
        <v>石油・石炭製品</v>
      </c>
      <c r="AQ29" s="300">
        <f t="shared" ca="1" si="15"/>
        <v>0.18606473378605992</v>
      </c>
      <c r="AR29" s="301">
        <f t="shared" ca="1" si="4"/>
        <v>5.8253650487605529E-2</v>
      </c>
      <c r="AS29" s="302">
        <f t="shared" ca="1" si="5"/>
        <v>1.1453007172395068E-2</v>
      </c>
      <c r="AT29" s="303">
        <f ca="1">SUM($AQ$8:$AQ29)/SUM($AQ$8:$AQ$44)</f>
        <v>0.98412787295940996</v>
      </c>
      <c r="AU29" s="304">
        <f t="shared" ca="1" si="16"/>
        <v>0</v>
      </c>
      <c r="AV29" s="305">
        <f t="shared" ca="1" si="6"/>
        <v>0</v>
      </c>
    </row>
    <row r="30" spans="2:48" ht="19.5" customHeight="1">
      <c r="B30" s="279" t="s">
        <v>211</v>
      </c>
      <c r="C30" s="280" t="s">
        <v>212</v>
      </c>
      <c r="D30" s="281">
        <f ca="1">マージンシート!J26</f>
        <v>0</v>
      </c>
      <c r="E30" s="282">
        <f ca="1">D30*関係係数シート!$D26</f>
        <v>0</v>
      </c>
      <c r="F30" s="282">
        <f ca="1">E30*関係係数シート!$E26</f>
        <v>0</v>
      </c>
      <c r="G30" s="283">
        <f ca="1">E30*関係係数シート!$F26</f>
        <v>0</v>
      </c>
      <c r="H30" s="282">
        <f ca="1"/>
        <v>0.10499683371507285</v>
      </c>
      <c r="I30" s="282">
        <f ca="1">H30*関係係数シート!D26</f>
        <v>0.10498412509134582</v>
      </c>
      <c r="J30" s="282">
        <f ca="1"/>
        <v>0.1479255401883334</v>
      </c>
      <c r="K30" s="282">
        <f ca="1">J30*関係係数シート!$E26</f>
        <v>6.6988846708266769E-2</v>
      </c>
      <c r="L30" s="283">
        <f ca="1">J30*関係係数シート!$F26</f>
        <v>2.3565296753084691E-2</v>
      </c>
      <c r="M30" s="282">
        <f t="shared" ca="1" si="0"/>
        <v>0.1479255401883334</v>
      </c>
      <c r="N30" s="282">
        <f t="shared" ca="1" si="7"/>
        <v>6.6988846708266769E-2</v>
      </c>
      <c r="O30" s="284">
        <f t="shared" ca="1" si="8"/>
        <v>2.3565296753084691E-2</v>
      </c>
      <c r="P30" s="42"/>
      <c r="Q30" s="285"/>
      <c r="R30" s="286"/>
      <c r="S30" s="282">
        <f ca="1">$R$45*関係係数シート!G26</f>
        <v>9.3132812841168394E-2</v>
      </c>
      <c r="T30" s="282">
        <f ca="1">S30*関係係数シート!D26</f>
        <v>9.3121540216717161E-2</v>
      </c>
      <c r="U30" s="282">
        <f ca="1"/>
        <v>0.12996678889613514</v>
      </c>
      <c r="V30" s="282">
        <f ca="1">U30*関係係数シート!E26</f>
        <v>5.8856133210291407E-2</v>
      </c>
      <c r="W30" s="284">
        <f ca="1">U30*関係係数シート!F26</f>
        <v>2.0704375623598274E-2</v>
      </c>
      <c r="X30" s="42"/>
      <c r="Y30" s="287">
        <f ca="1">ROUND(E30*関係係数シート!$H26,0)</f>
        <v>0</v>
      </c>
      <c r="Z30" s="288">
        <f ca="1">ROUND(J30*関係係数シート!$H26,0)</f>
        <v>0</v>
      </c>
      <c r="AA30" s="288">
        <f t="shared" ca="1" si="9"/>
        <v>0</v>
      </c>
      <c r="AB30" s="289">
        <f ca="1">ROUND(U30*関係係数シート!$H26,0)</f>
        <v>0</v>
      </c>
      <c r="AC30" s="290">
        <f ca="1">ROUND(E30*関係係数シート!$I26,0)</f>
        <v>0</v>
      </c>
      <c r="AD30" s="291">
        <f ca="1">ROUND(J30*関係係数シート!$I26,0)</f>
        <v>0</v>
      </c>
      <c r="AE30" s="291">
        <f t="shared" ca="1" si="10"/>
        <v>0</v>
      </c>
      <c r="AF30" s="292">
        <f ca="1">ROUND(U30*関係係数シート!$I26,0)</f>
        <v>0</v>
      </c>
      <c r="AH30" s="293">
        <f t="shared" ca="1" si="1"/>
        <v>0.27789232908446854</v>
      </c>
      <c r="AI30" s="294">
        <f t="shared" ca="1" si="2"/>
        <v>0.12584497991855817</v>
      </c>
      <c r="AJ30" s="295">
        <f t="shared" ca="1" si="11"/>
        <v>4.4269672376682966E-2</v>
      </c>
      <c r="AK30" s="293">
        <f t="shared" ca="1" si="12"/>
        <v>0</v>
      </c>
      <c r="AL30" s="296">
        <f t="shared" ca="1" si="13"/>
        <v>0</v>
      </c>
      <c r="AM30" s="297">
        <f t="shared" ca="1" si="14"/>
        <v>17</v>
      </c>
      <c r="AO30" s="298">
        <v>23</v>
      </c>
      <c r="AP30" s="299" t="str">
        <f t="shared" ca="1" si="3"/>
        <v>廃棄物処理</v>
      </c>
      <c r="AQ30" s="300">
        <f t="shared" ca="1" si="15"/>
        <v>0.15729458116227041</v>
      </c>
      <c r="AR30" s="301">
        <f t="shared" ca="1" si="4"/>
        <v>0.10188725795736896</v>
      </c>
      <c r="AS30" s="302">
        <f t="shared" ca="1" si="5"/>
        <v>7.3306180795755904E-2</v>
      </c>
      <c r="AT30" s="303">
        <f ca="1">SUM($AQ$8:$AQ30)/SUM($AQ$8:$AQ$44)</f>
        <v>0.98639432211222045</v>
      </c>
      <c r="AU30" s="304">
        <f t="shared" ca="1" si="16"/>
        <v>0</v>
      </c>
      <c r="AV30" s="305">
        <f t="shared" ca="1" si="6"/>
        <v>0</v>
      </c>
    </row>
    <row r="31" spans="2:48" ht="19.5" customHeight="1">
      <c r="B31" s="279" t="s">
        <v>213</v>
      </c>
      <c r="C31" s="280" t="s">
        <v>85</v>
      </c>
      <c r="D31" s="281">
        <f ca="1">マージンシート!J27</f>
        <v>0</v>
      </c>
      <c r="E31" s="282">
        <f ca="1">D31*関係係数シート!$D27</f>
        <v>0</v>
      </c>
      <c r="F31" s="282">
        <f ca="1">E31*関係係数シート!$E27</f>
        <v>0</v>
      </c>
      <c r="G31" s="283">
        <f ca="1">E31*関係係数シート!$F27</f>
        <v>0</v>
      </c>
      <c r="H31" s="282">
        <f ca="1"/>
        <v>7.9069905656655087E-2</v>
      </c>
      <c r="I31" s="282">
        <f ca="1">H31*関係係数シート!D27</f>
        <v>7.2777318790875914E-2</v>
      </c>
      <c r="J31" s="282">
        <f ca="1"/>
        <v>0.10387223104971242</v>
      </c>
      <c r="K31" s="282">
        <f ca="1">J31*関係係数シート!$E27</f>
        <v>6.7283034935904332E-2</v>
      </c>
      <c r="L31" s="283">
        <f ca="1">J31*関係係数シート!$F27</f>
        <v>4.8409020150118193E-2</v>
      </c>
      <c r="M31" s="282">
        <f t="shared" ca="1" si="0"/>
        <v>0.10387223104971242</v>
      </c>
      <c r="N31" s="282">
        <f t="shared" ca="1" si="7"/>
        <v>6.7283034935904332E-2</v>
      </c>
      <c r="O31" s="284">
        <f t="shared" ca="1" si="8"/>
        <v>4.8409020150118193E-2</v>
      </c>
      <c r="P31" s="42"/>
      <c r="Q31" s="285"/>
      <c r="R31" s="286"/>
      <c r="S31" s="282">
        <f ca="1">$R$45*関係係数シート!G27</f>
        <v>1.9331770428358645E-2</v>
      </c>
      <c r="T31" s="282">
        <f ca="1">S31*関係係数シート!D27</f>
        <v>1.7793298317136275E-2</v>
      </c>
      <c r="U31" s="282">
        <f ca="1"/>
        <v>5.3422350112557977E-2</v>
      </c>
      <c r="V31" s="282">
        <f ca="1">U31*関係係数シート!E27</f>
        <v>3.4604223021464625E-2</v>
      </c>
      <c r="W31" s="284">
        <f ca="1">U31*関係係数シート!F27</f>
        <v>2.4897160645637715E-2</v>
      </c>
      <c r="X31" s="42"/>
      <c r="Y31" s="287">
        <f ca="1">ROUND(E31*関係係数シート!$H27,0)</f>
        <v>0</v>
      </c>
      <c r="Z31" s="288">
        <f ca="1">ROUND(J31*関係係数シート!$H27,0)</f>
        <v>0</v>
      </c>
      <c r="AA31" s="288">
        <f t="shared" ca="1" si="9"/>
        <v>0</v>
      </c>
      <c r="AB31" s="289">
        <f ca="1">ROUND(U31*関係係数シート!$H27,0)</f>
        <v>0</v>
      </c>
      <c r="AC31" s="290">
        <f ca="1">ROUND(E31*関係係数シート!$I27,0)</f>
        <v>0</v>
      </c>
      <c r="AD31" s="291">
        <f ca="1">ROUND(J31*関係係数シート!$I27,0)</f>
        <v>0</v>
      </c>
      <c r="AE31" s="291">
        <f t="shared" ca="1" si="10"/>
        <v>0</v>
      </c>
      <c r="AF31" s="292">
        <f ca="1">ROUND(U31*関係係数シート!$I27,0)</f>
        <v>0</v>
      </c>
      <c r="AH31" s="293">
        <f t="shared" ca="1" si="1"/>
        <v>0.15729458116227041</v>
      </c>
      <c r="AI31" s="294">
        <f t="shared" ca="1" si="2"/>
        <v>0.10188725795736896</v>
      </c>
      <c r="AJ31" s="295">
        <f t="shared" ca="1" si="11"/>
        <v>7.3306180795755904E-2</v>
      </c>
      <c r="AK31" s="293">
        <f t="shared" ca="1" si="12"/>
        <v>0</v>
      </c>
      <c r="AL31" s="296">
        <f t="shared" ca="1" si="13"/>
        <v>0</v>
      </c>
      <c r="AM31" s="297">
        <f t="shared" ca="1" si="14"/>
        <v>23</v>
      </c>
      <c r="AO31" s="298">
        <v>24</v>
      </c>
      <c r="AP31" s="299" t="str">
        <f t="shared" ca="1" si="3"/>
        <v>情報通信機器</v>
      </c>
      <c r="AQ31" s="300">
        <f t="shared" ca="1" si="15"/>
        <v>0.14447499696002536</v>
      </c>
      <c r="AR31" s="301">
        <f t="shared" ca="1" si="4"/>
        <v>5.9894164450744469E-2</v>
      </c>
      <c r="AS31" s="302">
        <f t="shared" ca="1" si="5"/>
        <v>3.2991495148698452E-2</v>
      </c>
      <c r="AT31" s="303">
        <f ca="1">SUM($AQ$8:$AQ31)/SUM($AQ$8:$AQ$44)</f>
        <v>0.98847605456633802</v>
      </c>
      <c r="AU31" s="304">
        <f t="shared" ca="1" si="16"/>
        <v>0</v>
      </c>
      <c r="AV31" s="305">
        <f t="shared" ca="1" si="6"/>
        <v>0</v>
      </c>
    </row>
    <row r="32" spans="2:48" ht="19.5" customHeight="1">
      <c r="B32" s="306" t="s">
        <v>214</v>
      </c>
      <c r="C32" s="307" t="s">
        <v>20</v>
      </c>
      <c r="D32" s="308">
        <f ca="1">マージンシート!J28</f>
        <v>31.907842855740459</v>
      </c>
      <c r="E32" s="309">
        <f ca="1">D32*関係係数シート!$D28</f>
        <v>25.36388560405177</v>
      </c>
      <c r="F32" s="309">
        <f ca="1">E32*関係係数シート!$E28</f>
        <v>16.745681643949588</v>
      </c>
      <c r="G32" s="310">
        <f ca="1">E32*関係係数シート!$F28</f>
        <v>10.694272236585183</v>
      </c>
      <c r="H32" s="309">
        <f ca="1"/>
        <v>1.3019507334012188</v>
      </c>
      <c r="I32" s="309">
        <f ca="1">H32*関係係数シート!D28</f>
        <v>1.0349345649406325</v>
      </c>
      <c r="J32" s="309">
        <f ca="1"/>
        <v>1.3805045139239147</v>
      </c>
      <c r="K32" s="309">
        <f ca="1">J32*関係係数シート!$E28</f>
        <v>0.91143326614406162</v>
      </c>
      <c r="L32" s="310">
        <f ca="1">J32*関係係数シート!$F28</f>
        <v>0.58206740584647021</v>
      </c>
      <c r="M32" s="309">
        <f t="shared" ca="1" si="0"/>
        <v>26.744390117975684</v>
      </c>
      <c r="N32" s="309">
        <f t="shared" ca="1" si="7"/>
        <v>17.65711491009365</v>
      </c>
      <c r="O32" s="311">
        <f t="shared" ca="1" si="8"/>
        <v>11.276339642431653</v>
      </c>
      <c r="P32" s="42"/>
      <c r="Q32" s="312"/>
      <c r="R32" s="313"/>
      <c r="S32" s="309">
        <f ca="1">$R$45*関係係数シート!G28</f>
        <v>1.6098338821617659</v>
      </c>
      <c r="T32" s="309">
        <f ca="1">S32*関係係数シート!D28</f>
        <v>1.2796741733147803</v>
      </c>
      <c r="U32" s="309">
        <f ca="1"/>
        <v>1.4689516400694538</v>
      </c>
      <c r="V32" s="309">
        <f ca="1">U32*関係係数シート!E28</f>
        <v>0.96982760839416404</v>
      </c>
      <c r="W32" s="311">
        <f ca="1">U32*関係係数シート!F28</f>
        <v>0.61935970641546845</v>
      </c>
      <c r="X32" s="42"/>
      <c r="Y32" s="314">
        <f ca="1">ROUND(E32*関係係数シート!$H28,0)</f>
        <v>4</v>
      </c>
      <c r="Z32" s="315">
        <f ca="1">ROUND(J32*関係係数シート!$H28,0)</f>
        <v>0</v>
      </c>
      <c r="AA32" s="315">
        <f t="shared" ca="1" si="9"/>
        <v>4</v>
      </c>
      <c r="AB32" s="316">
        <f ca="1">ROUND(U32*関係係数シート!$H28,0)</f>
        <v>0</v>
      </c>
      <c r="AC32" s="317">
        <f ca="1">ROUND(E32*関係係数シート!$I28,0)</f>
        <v>3</v>
      </c>
      <c r="AD32" s="318">
        <f ca="1">ROUND(J32*関係係数シート!$I28,0)</f>
        <v>0</v>
      </c>
      <c r="AE32" s="318">
        <f t="shared" ca="1" si="10"/>
        <v>3</v>
      </c>
      <c r="AF32" s="319">
        <f ca="1">ROUND(U32*関係係数シート!$I28,0)</f>
        <v>0</v>
      </c>
      <c r="AH32" s="320">
        <f t="shared" ca="1" si="1"/>
        <v>28.213341758045136</v>
      </c>
      <c r="AI32" s="321">
        <f t="shared" ca="1" si="2"/>
        <v>18.626942518487816</v>
      </c>
      <c r="AJ32" s="322">
        <f t="shared" ca="1" si="11"/>
        <v>11.895699348847121</v>
      </c>
      <c r="AK32" s="320">
        <f t="shared" ca="1" si="12"/>
        <v>4</v>
      </c>
      <c r="AL32" s="323">
        <f t="shared" ca="1" si="13"/>
        <v>3</v>
      </c>
      <c r="AM32" s="324">
        <f t="shared" ca="1" si="14"/>
        <v>1</v>
      </c>
      <c r="AO32" s="325">
        <v>25</v>
      </c>
      <c r="AP32" s="326" t="str">
        <f t="shared" ca="1" si="3"/>
        <v>プラスチック・ゴム製品</v>
      </c>
      <c r="AQ32" s="327">
        <f t="shared" ca="1" si="15"/>
        <v>0.14323515013095178</v>
      </c>
      <c r="AR32" s="328">
        <f t="shared" ca="1" si="4"/>
        <v>6.0904264273798969E-2</v>
      </c>
      <c r="AS32" s="329">
        <f t="shared" ca="1" si="5"/>
        <v>3.6674889129350553E-2</v>
      </c>
      <c r="AT32" s="330">
        <f ca="1">SUM($AQ$8:$AQ32)/SUM($AQ$8:$AQ$44)</f>
        <v>0.99053992213423636</v>
      </c>
      <c r="AU32" s="331">
        <f t="shared" ca="1" si="16"/>
        <v>0</v>
      </c>
      <c r="AV32" s="332">
        <f t="shared" ca="1" si="6"/>
        <v>0</v>
      </c>
    </row>
    <row r="33" spans="2:48" ht="19.5" customHeight="1">
      <c r="B33" s="333" t="s">
        <v>215</v>
      </c>
      <c r="C33" s="334" t="s">
        <v>22</v>
      </c>
      <c r="D33" s="335">
        <f ca="1">マージンシート!J29</f>
        <v>0</v>
      </c>
      <c r="E33" s="336">
        <f ca="1">D33*関係係数シート!$D29</f>
        <v>0</v>
      </c>
      <c r="F33" s="336">
        <f ca="1">E33*関係係数シート!$E29</f>
        <v>0</v>
      </c>
      <c r="G33" s="337">
        <f ca="1">E33*関係係数シート!$F29</f>
        <v>0</v>
      </c>
      <c r="H33" s="336">
        <f ca="1"/>
        <v>0.523487257951194</v>
      </c>
      <c r="I33" s="336">
        <f ca="1">H33*関係係数シート!D29</f>
        <v>0.37806281703407102</v>
      </c>
      <c r="J33" s="336">
        <f ca="1"/>
        <v>0.59101974420551195</v>
      </c>
      <c r="K33" s="336">
        <f ca="1">J33*関係係数シート!$E29</f>
        <v>0.40668017369418369</v>
      </c>
      <c r="L33" s="337">
        <f ca="1">J33*関係係数シート!$F29</f>
        <v>0.26731003511346696</v>
      </c>
      <c r="M33" s="336">
        <f t="shared" ca="1" si="0"/>
        <v>0.59101974420551195</v>
      </c>
      <c r="N33" s="336">
        <f t="shared" ca="1" si="7"/>
        <v>0.40668017369418369</v>
      </c>
      <c r="O33" s="338">
        <f t="shared" ca="1" si="8"/>
        <v>0.26731003511346696</v>
      </c>
      <c r="P33" s="42"/>
      <c r="Q33" s="339"/>
      <c r="R33" s="340"/>
      <c r="S33" s="336">
        <f ca="1">$R$45*関係係数シート!G29</f>
        <v>0.58663966816436597</v>
      </c>
      <c r="T33" s="336">
        <f ca="1">S33*関係係数シート!D29</f>
        <v>0.42367152621474224</v>
      </c>
      <c r="U33" s="336">
        <f ca="1"/>
        <v>0.61921548446079122</v>
      </c>
      <c r="V33" s="336">
        <f ca="1">U33*関係係数シート!E29</f>
        <v>0.42608163812388272</v>
      </c>
      <c r="W33" s="338">
        <f ca="1">U33*関係係数シート!F29</f>
        <v>0.28006257746350405</v>
      </c>
      <c r="X33" s="42"/>
      <c r="Y33" s="341">
        <f ca="1">ROUND(E33*関係係数シート!$H29,0)</f>
        <v>0</v>
      </c>
      <c r="Z33" s="342">
        <f ca="1">ROUND(J33*関係係数シート!$H29,0)</f>
        <v>0</v>
      </c>
      <c r="AA33" s="342">
        <f t="shared" ca="1" si="9"/>
        <v>0</v>
      </c>
      <c r="AB33" s="343">
        <f ca="1">ROUND(U33*関係係数シート!$H29,0)</f>
        <v>0</v>
      </c>
      <c r="AC33" s="344">
        <f ca="1">ROUND(E33*関係係数シート!$I29,0)</f>
        <v>0</v>
      </c>
      <c r="AD33" s="345">
        <f ca="1">ROUND(J33*関係係数シート!$I29,0)</f>
        <v>0</v>
      </c>
      <c r="AE33" s="345">
        <f t="shared" ca="1" si="10"/>
        <v>0</v>
      </c>
      <c r="AF33" s="346">
        <f ca="1">ROUND(U33*関係係数シート!$I29,0)</f>
        <v>0</v>
      </c>
      <c r="AH33" s="347">
        <f t="shared" ca="1" si="1"/>
        <v>1.2102352286663032</v>
      </c>
      <c r="AI33" s="348">
        <f t="shared" ca="1" si="2"/>
        <v>0.83276181181806641</v>
      </c>
      <c r="AJ33" s="349">
        <f t="shared" ca="1" si="11"/>
        <v>0.54737261257697101</v>
      </c>
      <c r="AK33" s="347">
        <f t="shared" ca="1" si="12"/>
        <v>0</v>
      </c>
      <c r="AL33" s="350">
        <f t="shared" ca="1" si="13"/>
        <v>0</v>
      </c>
      <c r="AM33" s="351">
        <f t="shared" ca="1" si="14"/>
        <v>10</v>
      </c>
      <c r="AO33" s="352">
        <v>26</v>
      </c>
      <c r="AP33" s="353" t="str">
        <f t="shared" ca="1" si="3"/>
        <v>窯業・土石製品</v>
      </c>
      <c r="AQ33" s="354">
        <f t="shared" ca="1" si="15"/>
        <v>0.12474985654512347</v>
      </c>
      <c r="AR33" s="355">
        <f t="shared" ca="1" si="4"/>
        <v>5.6307493890504288E-2</v>
      </c>
      <c r="AS33" s="356">
        <f t="shared" ca="1" si="5"/>
        <v>2.6859823992653114E-2</v>
      </c>
      <c r="AT33" s="357">
        <f ca="1">SUM($AQ$8:$AQ33)/SUM($AQ$8:$AQ$44)</f>
        <v>0.9923374361019186</v>
      </c>
      <c r="AU33" s="358">
        <f t="shared" ca="1" si="16"/>
        <v>0</v>
      </c>
      <c r="AV33" s="359">
        <f t="shared" ca="1" si="6"/>
        <v>0</v>
      </c>
    </row>
    <row r="34" spans="2:48" ht="19.5" customHeight="1">
      <c r="B34" s="279" t="s">
        <v>216</v>
      </c>
      <c r="C34" s="280" t="s">
        <v>24</v>
      </c>
      <c r="D34" s="281">
        <f ca="1">マージンシート!J30</f>
        <v>0</v>
      </c>
      <c r="E34" s="282">
        <f ca="1">D34*関係係数シート!$D30</f>
        <v>0</v>
      </c>
      <c r="F34" s="282">
        <f ca="1">E34*関係係数シート!$E30</f>
        <v>0</v>
      </c>
      <c r="G34" s="283">
        <f ca="1">E34*関係係数シート!$F30</f>
        <v>0</v>
      </c>
      <c r="H34" s="282">
        <f ca="1"/>
        <v>0.95029730496396625</v>
      </c>
      <c r="I34" s="282">
        <f ca="1">H34*関係係数シート!D30</f>
        <v>0.94201217741368237</v>
      </c>
      <c r="J34" s="282">
        <f ca="1"/>
        <v>1.1641678124826276</v>
      </c>
      <c r="K34" s="282">
        <f ca="1">J34*関係係数シート!$E30</f>
        <v>0.98683466640843998</v>
      </c>
      <c r="L34" s="283">
        <f ca="1">J34*関係係数シート!$F30</f>
        <v>5.7858195104099452E-2</v>
      </c>
      <c r="M34" s="282">
        <f t="shared" ca="1" si="0"/>
        <v>1.1641678124826276</v>
      </c>
      <c r="N34" s="282">
        <f t="shared" ca="1" si="7"/>
        <v>0.98683466640843998</v>
      </c>
      <c r="O34" s="284">
        <f t="shared" ca="1" si="8"/>
        <v>5.7858195104099452E-2</v>
      </c>
      <c r="P34" s="42"/>
      <c r="Q34" s="285"/>
      <c r="R34" s="286"/>
      <c r="S34" s="282">
        <f ca="1">$R$45*関係係数シート!G30</f>
        <v>2.0480490381033158</v>
      </c>
      <c r="T34" s="282">
        <f ca="1">S34*関係係数シート!D30</f>
        <v>2.0301932077002554</v>
      </c>
      <c r="U34" s="282">
        <f ca="1"/>
        <v>2.209407038240053</v>
      </c>
      <c r="V34" s="282">
        <f ca="1">U34*関係係数シート!E30</f>
        <v>1.872856674238808</v>
      </c>
      <c r="W34" s="284">
        <f ca="1">U34*関係係数シート!F30</f>
        <v>0.109805736004895</v>
      </c>
      <c r="X34" s="42"/>
      <c r="Y34" s="287">
        <f ca="1">ROUND(E34*関係係数シート!$H30,0)</f>
        <v>0</v>
      </c>
      <c r="Z34" s="288">
        <f ca="1">ROUND(J34*関係係数シート!$H30,0)</f>
        <v>0</v>
      </c>
      <c r="AA34" s="288">
        <f t="shared" ca="1" si="9"/>
        <v>0</v>
      </c>
      <c r="AB34" s="289">
        <f ca="1">ROUND(U34*関係係数シート!$H30,0)</f>
        <v>0</v>
      </c>
      <c r="AC34" s="290">
        <f ca="1">ROUND(E34*関係係数シート!$I30,0)</f>
        <v>0</v>
      </c>
      <c r="AD34" s="291">
        <f ca="1">ROUND(J34*関係係数シート!$I30,0)</f>
        <v>0</v>
      </c>
      <c r="AE34" s="291">
        <f t="shared" ca="1" si="10"/>
        <v>0</v>
      </c>
      <c r="AF34" s="292">
        <f ca="1">ROUND(U34*関係係数シート!$I30,0)</f>
        <v>0</v>
      </c>
      <c r="AH34" s="293">
        <f t="shared" ca="1" si="1"/>
        <v>3.3735748507226804</v>
      </c>
      <c r="AI34" s="294">
        <f t="shared" ca="1" si="2"/>
        <v>2.8596913406472479</v>
      </c>
      <c r="AJ34" s="295">
        <f t="shared" ca="1" si="11"/>
        <v>0.16766393110899447</v>
      </c>
      <c r="AK34" s="293">
        <f t="shared" ca="1" si="12"/>
        <v>0</v>
      </c>
      <c r="AL34" s="296">
        <f t="shared" ca="1" si="13"/>
        <v>0</v>
      </c>
      <c r="AM34" s="297">
        <f t="shared" ca="1" si="14"/>
        <v>6</v>
      </c>
      <c r="AO34" s="298">
        <v>27</v>
      </c>
      <c r="AP34" s="299" t="str">
        <f t="shared" ca="1" si="3"/>
        <v>公務</v>
      </c>
      <c r="AQ34" s="300">
        <f t="shared" ca="1" si="15"/>
        <v>0.11582029652934014</v>
      </c>
      <c r="AR34" s="301">
        <f t="shared" ca="1" si="4"/>
        <v>8.1479622008451935E-2</v>
      </c>
      <c r="AS34" s="302">
        <f t="shared" ca="1" si="5"/>
        <v>4.1102519781965621E-2</v>
      </c>
      <c r="AT34" s="303">
        <f ca="1">SUM($AQ$8:$AQ34)/SUM($AQ$8:$AQ$44)</f>
        <v>0.99400628452001094</v>
      </c>
      <c r="AU34" s="304">
        <f t="shared" ca="1" si="16"/>
        <v>0</v>
      </c>
      <c r="AV34" s="305">
        <f t="shared" ca="1" si="6"/>
        <v>0</v>
      </c>
    </row>
    <row r="35" spans="2:48" ht="19.5" customHeight="1">
      <c r="B35" s="279" t="s">
        <v>217</v>
      </c>
      <c r="C35" s="280" t="s">
        <v>218</v>
      </c>
      <c r="D35" s="281">
        <f ca="1">マージンシート!J31</f>
        <v>2.8685559064714985</v>
      </c>
      <c r="E35" s="282">
        <f ca="1">D35*関係係数シート!$D31</f>
        <v>2.3693227298651731</v>
      </c>
      <c r="F35" s="282">
        <f ca="1">E35*関係係数シート!$E31</f>
        <v>1.0830793285441083</v>
      </c>
      <c r="G35" s="283">
        <f ca="1">E35*関係係数シート!$F31</f>
        <v>0.64743689378596569</v>
      </c>
      <c r="H35" s="282">
        <f ca="1"/>
        <v>2.7737766213554469</v>
      </c>
      <c r="I35" s="282">
        <f ca="1">H35*関係係数シート!D31</f>
        <v>2.2910384914303505</v>
      </c>
      <c r="J35" s="282">
        <f ca="1"/>
        <v>3.0101159492058782</v>
      </c>
      <c r="K35" s="282">
        <f ca="1">J35*関係係数シート!$E31</f>
        <v>1.3760026525771507</v>
      </c>
      <c r="L35" s="283">
        <f ca="1">J35*関係係数シート!$F31</f>
        <v>0.82253890342762548</v>
      </c>
      <c r="M35" s="282">
        <f t="shared" ca="1" si="0"/>
        <v>5.3794386790710513</v>
      </c>
      <c r="N35" s="282">
        <f t="shared" ca="1" si="7"/>
        <v>2.4590819811212592</v>
      </c>
      <c r="O35" s="284">
        <f t="shared" ca="1" si="8"/>
        <v>1.4699757972135912</v>
      </c>
      <c r="P35" s="42"/>
      <c r="Q35" s="285"/>
      <c r="R35" s="286"/>
      <c r="S35" s="282">
        <f ca="1">$R$45*関係係数シート!G31</f>
        <v>0.32906549076340558</v>
      </c>
      <c r="T35" s="282">
        <f ca="1">S35*関係係数シート!D31</f>
        <v>0.27179611355004335</v>
      </c>
      <c r="U35" s="282">
        <f ca="1"/>
        <v>0.59379403654729768</v>
      </c>
      <c r="V35" s="282">
        <f ca="1">U35*関係係数シート!E31</f>
        <v>0.27143876952285861</v>
      </c>
      <c r="W35" s="284">
        <f ca="1">U35*関係係数シート!F31</f>
        <v>0.16225909696678995</v>
      </c>
      <c r="X35" s="42"/>
      <c r="Y35" s="287">
        <f ca="1">ROUND(E35*関係係数シート!$H31,0)</f>
        <v>0</v>
      </c>
      <c r="Z35" s="288">
        <f ca="1">ROUND(J35*関係係数シート!$H31,0)</f>
        <v>0</v>
      </c>
      <c r="AA35" s="288">
        <f t="shared" ca="1" si="9"/>
        <v>0</v>
      </c>
      <c r="AB35" s="289">
        <f ca="1">ROUND(U35*関係係数シート!$H31,0)</f>
        <v>0</v>
      </c>
      <c r="AC35" s="290">
        <f ca="1">ROUND(E35*関係係数シート!$I31,0)</f>
        <v>0</v>
      </c>
      <c r="AD35" s="291">
        <f ca="1">ROUND(J35*関係係数シート!$I31,0)</f>
        <v>0</v>
      </c>
      <c r="AE35" s="291">
        <f t="shared" ca="1" si="10"/>
        <v>0</v>
      </c>
      <c r="AF35" s="292">
        <f ca="1">ROUND(U35*関係係数シート!$I31,0)</f>
        <v>0</v>
      </c>
      <c r="AH35" s="293">
        <f t="shared" ca="1" si="1"/>
        <v>5.9732327156183489</v>
      </c>
      <c r="AI35" s="294">
        <f t="shared" ca="1" si="2"/>
        <v>2.7305207506441178</v>
      </c>
      <c r="AJ35" s="295">
        <f t="shared" ca="1" si="11"/>
        <v>1.632234894180381</v>
      </c>
      <c r="AK35" s="293">
        <f t="shared" ca="1" si="12"/>
        <v>0</v>
      </c>
      <c r="AL35" s="296">
        <f t="shared" ca="1" si="13"/>
        <v>0</v>
      </c>
      <c r="AM35" s="297">
        <f t="shared" ca="1" si="14"/>
        <v>4</v>
      </c>
      <c r="AO35" s="298">
        <v>28</v>
      </c>
      <c r="AP35" s="299" t="str">
        <f t="shared" ca="1" si="3"/>
        <v>金属製品</v>
      </c>
      <c r="AQ35" s="300">
        <f t="shared" ca="1" si="15"/>
        <v>0.11508877836726424</v>
      </c>
      <c r="AR35" s="301">
        <f t="shared" ca="1" si="4"/>
        <v>4.994796740013481E-2</v>
      </c>
      <c r="AS35" s="302">
        <f t="shared" ca="1" si="5"/>
        <v>2.681342969484872E-2</v>
      </c>
      <c r="AT35" s="303">
        <f ca="1">SUM($AQ$8:$AQ35)/SUM($AQ$8:$AQ$44)</f>
        <v>0.99566459253228368</v>
      </c>
      <c r="AU35" s="304">
        <f t="shared" ca="1" si="16"/>
        <v>0</v>
      </c>
      <c r="AV35" s="305">
        <f t="shared" ca="1" si="6"/>
        <v>0</v>
      </c>
    </row>
    <row r="36" spans="2:48" ht="19.5" customHeight="1">
      <c r="B36" s="279" t="s">
        <v>219</v>
      </c>
      <c r="C36" s="280" t="s">
        <v>86</v>
      </c>
      <c r="D36" s="281">
        <f ca="1">マージンシート!J32</f>
        <v>1.0448469393043254</v>
      </c>
      <c r="E36" s="282">
        <f ca="1">D36*関係係数シート!$D32</f>
        <v>0.62005181170200707</v>
      </c>
      <c r="F36" s="282">
        <f ca="1">E36*関係係数シート!$E32</f>
        <v>0.28017379897147238</v>
      </c>
      <c r="G36" s="283">
        <f ca="1">E36*関係係数シート!$F32</f>
        <v>9.396954902615523E-2</v>
      </c>
      <c r="H36" s="282">
        <f ca="1"/>
        <v>1.374008211942394</v>
      </c>
      <c r="I36" s="282">
        <f ca="1">H36*関係係数シート!D32</f>
        <v>0.8153885981381751</v>
      </c>
      <c r="J36" s="282">
        <f ca="1"/>
        <v>1.1398479346090111</v>
      </c>
      <c r="K36" s="282">
        <f ca="1">J36*関係係数シート!$E32</f>
        <v>0.51504651718149208</v>
      </c>
      <c r="L36" s="283">
        <f ca="1">J36*関係係数シート!$F32</f>
        <v>0.17274523572407544</v>
      </c>
      <c r="M36" s="282">
        <f t="shared" ca="1" si="0"/>
        <v>1.7598997463110182</v>
      </c>
      <c r="N36" s="282">
        <f t="shared" ca="1" si="7"/>
        <v>0.79522031615296451</v>
      </c>
      <c r="O36" s="284">
        <f t="shared" ca="1" si="8"/>
        <v>0.26671478475023069</v>
      </c>
      <c r="P36" s="42"/>
      <c r="Q36" s="285"/>
      <c r="R36" s="286"/>
      <c r="S36" s="282">
        <f ca="1">$R$45*関係係数シート!G32</f>
        <v>0.38668582557236503</v>
      </c>
      <c r="T36" s="282">
        <f ca="1">S36*関係係数シート!D32</f>
        <v>0.22947403843214634</v>
      </c>
      <c r="U36" s="282">
        <f ca="1"/>
        <v>0.40011455097288939</v>
      </c>
      <c r="V36" s="282">
        <f ca="1">U36*関係係数シート!E32</f>
        <v>0.18079394601255447</v>
      </c>
      <c r="W36" s="284">
        <f ca="1">U36*関係係数シート!F32</f>
        <v>6.0637809944493241E-2</v>
      </c>
      <c r="X36" s="42"/>
      <c r="Y36" s="287">
        <f ca="1">ROUND(E36*関係係数シート!$H32,0)</f>
        <v>0</v>
      </c>
      <c r="Z36" s="288">
        <f ca="1">ROUND(J36*関係係数シート!$H32,0)</f>
        <v>0</v>
      </c>
      <c r="AA36" s="288">
        <f t="shared" ca="1" si="9"/>
        <v>0</v>
      </c>
      <c r="AB36" s="289">
        <f ca="1">ROUND(U36*関係係数シート!$H32,0)</f>
        <v>0</v>
      </c>
      <c r="AC36" s="290">
        <f ca="1">ROUND(E36*関係係数シート!$I32,0)</f>
        <v>0</v>
      </c>
      <c r="AD36" s="291">
        <f ca="1">ROUND(J36*関係係数シート!$I32,0)</f>
        <v>0</v>
      </c>
      <c r="AE36" s="291">
        <f t="shared" ca="1" si="10"/>
        <v>0</v>
      </c>
      <c r="AF36" s="292">
        <f ca="1">ROUND(U36*関係係数シート!$I32,0)</f>
        <v>0</v>
      </c>
      <c r="AH36" s="293">
        <f t="shared" ca="1" si="1"/>
        <v>2.1600142972839076</v>
      </c>
      <c r="AI36" s="294">
        <f t="shared" ca="1" si="2"/>
        <v>0.97601426216551901</v>
      </c>
      <c r="AJ36" s="295">
        <f t="shared" ca="1" si="11"/>
        <v>0.32735259469472394</v>
      </c>
      <c r="AK36" s="293">
        <f t="shared" ca="1" si="12"/>
        <v>0</v>
      </c>
      <c r="AL36" s="296">
        <f t="shared" ca="1" si="13"/>
        <v>0</v>
      </c>
      <c r="AM36" s="297">
        <f t="shared" ca="1" si="14"/>
        <v>7</v>
      </c>
      <c r="AO36" s="298">
        <v>29</v>
      </c>
      <c r="AP36" s="299" t="str">
        <f t="shared" ca="1" si="3"/>
        <v>事務用品</v>
      </c>
      <c r="AQ36" s="300">
        <f t="shared" ca="1" si="15"/>
        <v>0.10656307935822451</v>
      </c>
      <c r="AR36" s="301">
        <f t="shared" ca="1" si="4"/>
        <v>0</v>
      </c>
      <c r="AS36" s="302">
        <f t="shared" ca="1" si="5"/>
        <v>0</v>
      </c>
      <c r="AT36" s="303">
        <f ca="1">SUM($AQ$8:$AQ36)/SUM($AQ$8:$AQ$44)</f>
        <v>0.99720005420647284</v>
      </c>
      <c r="AU36" s="304">
        <f t="shared" ca="1" si="16"/>
        <v>0</v>
      </c>
      <c r="AV36" s="305">
        <f t="shared" ca="1" si="6"/>
        <v>0</v>
      </c>
    </row>
    <row r="37" spans="2:48" ht="19.5" customHeight="1">
      <c r="B37" s="306" t="s">
        <v>220</v>
      </c>
      <c r="C37" s="307" t="s">
        <v>26</v>
      </c>
      <c r="D37" s="308">
        <f ca="1">マージンシート!J33</f>
        <v>0</v>
      </c>
      <c r="E37" s="309">
        <f ca="1">D37*関係係数シート!$D33</f>
        <v>0</v>
      </c>
      <c r="F37" s="309">
        <f ca="1">E37*関係係数シート!$E33</f>
        <v>0</v>
      </c>
      <c r="G37" s="310">
        <f ca="1">E37*関係係数シート!$F33</f>
        <v>0</v>
      </c>
      <c r="H37" s="309">
        <f ca="1"/>
        <v>0</v>
      </c>
      <c r="I37" s="309">
        <f ca="1">H37*関係係数シート!D33</f>
        <v>0</v>
      </c>
      <c r="J37" s="309">
        <f ca="1"/>
        <v>6.331331560483637E-2</v>
      </c>
      <c r="K37" s="309">
        <f ca="1">J37*関係係数シート!$E33</f>
        <v>4.4540941252702214E-2</v>
      </c>
      <c r="L37" s="310">
        <f ca="1">J37*関係係数シート!$F33</f>
        <v>2.2468745851038148E-2</v>
      </c>
      <c r="M37" s="309">
        <f t="shared" ca="1" si="0"/>
        <v>6.331331560483637E-2</v>
      </c>
      <c r="N37" s="309">
        <f t="shared" ca="1" si="7"/>
        <v>4.4540941252702214E-2</v>
      </c>
      <c r="O37" s="311">
        <f t="shared" ca="1" si="8"/>
        <v>2.2468745851038148E-2</v>
      </c>
      <c r="P37" s="42"/>
      <c r="Q37" s="312"/>
      <c r="R37" s="313"/>
      <c r="S37" s="309">
        <f ca="1">$R$45*関係係数シート!G33</f>
        <v>4.35067244179866E-2</v>
      </c>
      <c r="T37" s="309">
        <f ca="1">S37*関係係数シート!D33</f>
        <v>4.35067244179866E-2</v>
      </c>
      <c r="U37" s="309">
        <f ca="1"/>
        <v>5.2506980924503774E-2</v>
      </c>
      <c r="V37" s="309">
        <f ca="1">U37*関係係数シート!E33</f>
        <v>3.6938680755749728E-2</v>
      </c>
      <c r="W37" s="311">
        <f ca="1">U37*関係係数シート!F33</f>
        <v>1.863377393092747E-2</v>
      </c>
      <c r="X37" s="42"/>
      <c r="Y37" s="314">
        <f ca="1">ROUND(E37*関係係数シート!$H33,0)</f>
        <v>0</v>
      </c>
      <c r="Z37" s="315">
        <f ca="1">ROUND(J37*関係係数シート!$H33,0)</f>
        <v>0</v>
      </c>
      <c r="AA37" s="315">
        <f t="shared" ca="1" si="9"/>
        <v>0</v>
      </c>
      <c r="AB37" s="316">
        <f ca="1">ROUND(U37*関係係数シート!$H33,0)</f>
        <v>0</v>
      </c>
      <c r="AC37" s="317">
        <f ca="1">ROUND(E37*関係係数シート!$I33,0)</f>
        <v>0</v>
      </c>
      <c r="AD37" s="318">
        <f ca="1">ROUND(J37*関係係数シート!$I33,0)</f>
        <v>0</v>
      </c>
      <c r="AE37" s="318">
        <f t="shared" ca="1" si="10"/>
        <v>0</v>
      </c>
      <c r="AF37" s="319">
        <f ca="1">ROUND(U37*関係係数シート!$I33,0)</f>
        <v>0</v>
      </c>
      <c r="AH37" s="320">
        <f t="shared" ca="1" si="1"/>
        <v>0.11582029652934014</v>
      </c>
      <c r="AI37" s="321">
        <f t="shared" ca="1" si="2"/>
        <v>8.1479622008451935E-2</v>
      </c>
      <c r="AJ37" s="322">
        <f t="shared" ca="1" si="11"/>
        <v>4.1102519781965621E-2</v>
      </c>
      <c r="AK37" s="320">
        <f t="shared" ca="1" si="12"/>
        <v>0</v>
      </c>
      <c r="AL37" s="323">
        <f t="shared" ca="1" si="13"/>
        <v>0</v>
      </c>
      <c r="AM37" s="324">
        <f t="shared" ca="1" si="14"/>
        <v>27</v>
      </c>
      <c r="AO37" s="325">
        <v>30</v>
      </c>
      <c r="AP37" s="326" t="str">
        <f t="shared" ca="1" si="3"/>
        <v>電気機械</v>
      </c>
      <c r="AQ37" s="327">
        <f t="shared" ca="1" si="15"/>
        <v>7.9851225967494083E-2</v>
      </c>
      <c r="AR37" s="328">
        <f t="shared" ca="1" si="4"/>
        <v>3.5925771192666586E-2</v>
      </c>
      <c r="AS37" s="329">
        <f t="shared" ca="1" si="5"/>
        <v>1.3664626651762303E-2</v>
      </c>
      <c r="AT37" s="330">
        <f ca="1">SUM($AQ$8:$AQ37)/SUM($AQ$8:$AQ$44)</f>
        <v>0.99835062622305226</v>
      </c>
      <c r="AU37" s="331">
        <f t="shared" ca="1" si="16"/>
        <v>0</v>
      </c>
      <c r="AV37" s="332">
        <f t="shared" ca="1" si="6"/>
        <v>0</v>
      </c>
    </row>
    <row r="38" spans="2:48" ht="19.5" customHeight="1">
      <c r="B38" s="333" t="s">
        <v>221</v>
      </c>
      <c r="C38" s="334" t="s">
        <v>28</v>
      </c>
      <c r="D38" s="335">
        <f ca="1">マージンシート!J34</f>
        <v>0</v>
      </c>
      <c r="E38" s="336">
        <f ca="1">D38*関係係数シート!$D34</f>
        <v>0</v>
      </c>
      <c r="F38" s="336">
        <f ca="1">E38*関係係数シート!$E34</f>
        <v>0</v>
      </c>
      <c r="G38" s="337">
        <f ca="1">E38*関係係数シート!$F34</f>
        <v>0</v>
      </c>
      <c r="H38" s="336">
        <f ca="1"/>
        <v>9.0080923739700326E-3</v>
      </c>
      <c r="I38" s="336">
        <f ca="1">H38*関係係数シート!D34</f>
        <v>8.3051993817063862E-3</v>
      </c>
      <c r="J38" s="336">
        <f ca="1"/>
        <v>1.6054907844157192E-2</v>
      </c>
      <c r="K38" s="336">
        <f ca="1">J38*関係係数シート!$E34</f>
        <v>1.1613776745320896E-2</v>
      </c>
      <c r="L38" s="337">
        <f ca="1">J38*関係係数シート!$F34</f>
        <v>7.9527165865075373E-3</v>
      </c>
      <c r="M38" s="336">
        <f t="shared" ca="1" si="0"/>
        <v>1.6054907844157192E-2</v>
      </c>
      <c r="N38" s="336">
        <f t="shared" ca="1" si="7"/>
        <v>1.1613776745320896E-2</v>
      </c>
      <c r="O38" s="338">
        <f t="shared" ca="1" si="8"/>
        <v>7.9527165865075373E-3</v>
      </c>
      <c r="P38" s="42"/>
      <c r="Q38" s="339"/>
      <c r="R38" s="340"/>
      <c r="S38" s="336">
        <f ca="1">$R$45*関係係数シート!G34</f>
        <v>0.28615746828207556</v>
      </c>
      <c r="T38" s="336">
        <f ca="1">S38*関係係数シート!D34</f>
        <v>0.26382886964108132</v>
      </c>
      <c r="U38" s="336">
        <f ca="1"/>
        <v>0.26666598080015591</v>
      </c>
      <c r="V38" s="336">
        <f ca="1">U38*関係係数シート!E34</f>
        <v>0.19290046362440627</v>
      </c>
      <c r="W38" s="338">
        <f ca="1">U38*関係係数シート!F34</f>
        <v>0.13209163136607391</v>
      </c>
      <c r="X38" s="42"/>
      <c r="Y38" s="341">
        <f ca="1">ROUND(E38*関係係数シート!$H34,0)</f>
        <v>0</v>
      </c>
      <c r="Z38" s="342">
        <f ca="1">ROUND(J38*関係係数シート!$H34,0)</f>
        <v>0</v>
      </c>
      <c r="AA38" s="342">
        <f t="shared" ca="1" si="9"/>
        <v>0</v>
      </c>
      <c r="AB38" s="343">
        <f ca="1">ROUND(U38*関係係数シート!$H34,0)</f>
        <v>0</v>
      </c>
      <c r="AC38" s="344">
        <f ca="1">ROUND(E38*関係係数シート!$I34,0)</f>
        <v>0</v>
      </c>
      <c r="AD38" s="345">
        <f ca="1">ROUND(J38*関係係数シート!$I34,0)</f>
        <v>0</v>
      </c>
      <c r="AE38" s="345">
        <f t="shared" ca="1" si="10"/>
        <v>0</v>
      </c>
      <c r="AF38" s="346">
        <f ca="1">ROUND(U38*関係係数シート!$I34,0)</f>
        <v>0</v>
      </c>
      <c r="AH38" s="347">
        <f t="shared" ca="1" si="1"/>
        <v>0.28272088864431311</v>
      </c>
      <c r="AI38" s="348">
        <f t="shared" ca="1" si="2"/>
        <v>0.20451424036972718</v>
      </c>
      <c r="AJ38" s="349">
        <f t="shared" ca="1" si="11"/>
        <v>0.14004434795258144</v>
      </c>
      <c r="AK38" s="347">
        <f t="shared" ca="1" si="12"/>
        <v>0</v>
      </c>
      <c r="AL38" s="350">
        <f t="shared" ca="1" si="13"/>
        <v>0</v>
      </c>
      <c r="AM38" s="351">
        <f t="shared" ca="1" si="14"/>
        <v>16</v>
      </c>
      <c r="AO38" s="352">
        <v>31</v>
      </c>
      <c r="AP38" s="353" t="str">
        <f t="shared" ca="1" si="3"/>
        <v>電子部品</v>
      </c>
      <c r="AQ38" s="354">
        <f t="shared" ca="1" si="15"/>
        <v>4.7342441276331665E-2</v>
      </c>
      <c r="AR38" s="355">
        <f t="shared" ca="1" si="4"/>
        <v>2.1464374387048322E-2</v>
      </c>
      <c r="AS38" s="356">
        <f t="shared" ca="1" si="5"/>
        <v>1.0040745884218057E-2</v>
      </c>
      <c r="AT38" s="357">
        <f ca="1">SUM($AQ$8:$AQ38)/SUM($AQ$8:$AQ$44)</f>
        <v>0.99903278091096237</v>
      </c>
      <c r="AU38" s="358">
        <f t="shared" ca="1" si="16"/>
        <v>0</v>
      </c>
      <c r="AV38" s="359">
        <f t="shared" ca="1" si="6"/>
        <v>0</v>
      </c>
    </row>
    <row r="39" spans="2:48" ht="19.5" customHeight="1">
      <c r="B39" s="279" t="s">
        <v>222</v>
      </c>
      <c r="C39" s="280" t="s">
        <v>223</v>
      </c>
      <c r="D39" s="281">
        <f ca="1">マージンシート!J35</f>
        <v>0</v>
      </c>
      <c r="E39" s="282">
        <f ca="1">D39*関係係数シート!$D35</f>
        <v>0</v>
      </c>
      <c r="F39" s="282">
        <f ca="1">E39*関係係数シート!$E35</f>
        <v>0</v>
      </c>
      <c r="G39" s="283">
        <f ca="1">E39*関係係数シート!$F35</f>
        <v>0</v>
      </c>
      <c r="H39" s="282">
        <f ca="1"/>
        <v>6.5402127892414301E-3</v>
      </c>
      <c r="I39" s="282">
        <f ca="1">H39*関係係数シート!D35</f>
        <v>6.3302786582070626E-3</v>
      </c>
      <c r="J39" s="282">
        <f ca="1"/>
        <v>1.3946690015843007E-2</v>
      </c>
      <c r="K39" s="282">
        <f ca="1">J39*関係係数シート!$E35</f>
        <v>8.7403524036874496E-3</v>
      </c>
      <c r="L39" s="283">
        <f ca="1">J39*関係係数シート!$F35</f>
        <v>8.0798755569673406E-3</v>
      </c>
      <c r="M39" s="282">
        <f t="shared" ca="1" si="0"/>
        <v>1.3946690015843007E-2</v>
      </c>
      <c r="N39" s="282">
        <f t="shared" ca="1" si="7"/>
        <v>8.7403524036874496E-3</v>
      </c>
      <c r="O39" s="284">
        <f t="shared" ca="1" si="8"/>
        <v>8.0798755569673406E-3</v>
      </c>
      <c r="P39" s="42"/>
      <c r="Q39" s="285"/>
      <c r="R39" s="286"/>
      <c r="S39" s="282">
        <f ca="1">$R$45*関係係数シート!G35</f>
        <v>0.68897988657874765</v>
      </c>
      <c r="T39" s="282">
        <f ca="1">S39*関係係数シート!D35</f>
        <v>0.66686433797962597</v>
      </c>
      <c r="U39" s="282">
        <f ca="1"/>
        <v>0.67910382657297108</v>
      </c>
      <c r="V39" s="282">
        <f ca="1">U39*関係係数シート!E35</f>
        <v>0.42559250662327391</v>
      </c>
      <c r="W39" s="284">
        <f ca="1">U39*関係係数シート!F35</f>
        <v>0.3934320188329124</v>
      </c>
      <c r="X39" s="42"/>
      <c r="Y39" s="287">
        <f ca="1">ROUND(E39*関係係数シート!$H35,0)</f>
        <v>0</v>
      </c>
      <c r="Z39" s="288">
        <f ca="1">ROUND(J39*関係係数シート!$H35,0)</f>
        <v>0</v>
      </c>
      <c r="AA39" s="288">
        <f t="shared" ca="1" si="9"/>
        <v>0</v>
      </c>
      <c r="AB39" s="289">
        <f ca="1">ROUND(U39*関係係数シート!$H35,0)</f>
        <v>0</v>
      </c>
      <c r="AC39" s="290">
        <f ca="1">ROUND(E39*関係係数シート!$I35,0)</f>
        <v>0</v>
      </c>
      <c r="AD39" s="291">
        <f ca="1">ROUND(J39*関係係数シート!$I35,0)</f>
        <v>0</v>
      </c>
      <c r="AE39" s="291">
        <f t="shared" ca="1" si="10"/>
        <v>0</v>
      </c>
      <c r="AF39" s="292">
        <f ca="1">ROUND(U39*関係係数シート!$I35,0)</f>
        <v>0</v>
      </c>
      <c r="AH39" s="293">
        <f t="shared" ca="1" si="1"/>
        <v>0.69305051658881411</v>
      </c>
      <c r="AI39" s="294">
        <f t="shared" ca="1" si="2"/>
        <v>0.43433285902696134</v>
      </c>
      <c r="AJ39" s="295">
        <f t="shared" ca="1" si="11"/>
        <v>0.40151189438987972</v>
      </c>
      <c r="AK39" s="293">
        <f t="shared" ca="1" si="12"/>
        <v>0</v>
      </c>
      <c r="AL39" s="296">
        <f t="shared" ca="1" si="13"/>
        <v>0</v>
      </c>
      <c r="AM39" s="297">
        <f t="shared" ca="1" si="14"/>
        <v>14</v>
      </c>
      <c r="AO39" s="298">
        <v>32</v>
      </c>
      <c r="AP39" s="299" t="str">
        <f t="shared" ca="1" si="3"/>
        <v>鉱業</v>
      </c>
      <c r="AQ39" s="300">
        <f t="shared" ca="1" si="15"/>
        <v>3.5485109968511216E-2</v>
      </c>
      <c r="AR39" s="301">
        <f t="shared" ca="1" si="4"/>
        <v>1.3565193937329604E-2</v>
      </c>
      <c r="AS39" s="302">
        <f t="shared" ca="1" si="5"/>
        <v>6.5646621629510196E-3</v>
      </c>
      <c r="AT39" s="303">
        <f ca="1">SUM($AQ$8:$AQ39)/SUM($AQ$8:$AQ$44)</f>
        <v>0.99954408395033745</v>
      </c>
      <c r="AU39" s="304">
        <f t="shared" ca="1" si="16"/>
        <v>0</v>
      </c>
      <c r="AV39" s="305">
        <f t="shared" ca="1" si="6"/>
        <v>0</v>
      </c>
    </row>
    <row r="40" spans="2:48" ht="19.5" customHeight="1">
      <c r="B40" s="279" t="s">
        <v>224</v>
      </c>
      <c r="C40" s="280" t="s">
        <v>225</v>
      </c>
      <c r="D40" s="281">
        <f ca="1">マージンシート!J36</f>
        <v>0</v>
      </c>
      <c r="E40" s="282">
        <f ca="1">D40*関係係数シート!$D36</f>
        <v>0</v>
      </c>
      <c r="F40" s="282">
        <f ca="1">E40*関係係数シート!$E36</f>
        <v>0</v>
      </c>
      <c r="G40" s="283">
        <f ca="1">E40*関係係数シート!$F36</f>
        <v>0</v>
      </c>
      <c r="H40" s="282">
        <f ca="1"/>
        <v>3.874655045944822E-2</v>
      </c>
      <c r="I40" s="282">
        <f ca="1">H40*関係係数シート!D36</f>
        <v>3.4685399758665914E-2</v>
      </c>
      <c r="J40" s="282">
        <f ca="1"/>
        <v>5.832528322167406E-2</v>
      </c>
      <c r="K40" s="282">
        <f ca="1">J40*関係係数シート!$E36</f>
        <v>3.1402769116488836E-2</v>
      </c>
      <c r="L40" s="283">
        <f ca="1">J40*関係係数シート!$F36</f>
        <v>2.6279764446044612E-2</v>
      </c>
      <c r="M40" s="282">
        <f t="shared" ca="1" si="0"/>
        <v>5.832528322167406E-2</v>
      </c>
      <c r="N40" s="282">
        <f t="shared" ca="1" si="7"/>
        <v>3.1402769116488836E-2</v>
      </c>
      <c r="O40" s="284">
        <f t="shared" ca="1" si="8"/>
        <v>2.6279764446044612E-2</v>
      </c>
      <c r="P40" s="42"/>
      <c r="Q40" s="285"/>
      <c r="R40" s="286"/>
      <c r="S40" s="282">
        <f ca="1">$R$45*関係係数シート!G36</f>
        <v>0.14425250504316714</v>
      </c>
      <c r="T40" s="282">
        <f ca="1">S40*関係係数シート!D36</f>
        <v>0.12913293555894204</v>
      </c>
      <c r="U40" s="282">
        <f ca="1"/>
        <v>0.14546168005492194</v>
      </c>
      <c r="V40" s="282">
        <f ca="1">U40*関係係数シート!E36</f>
        <v>7.8317657484838779E-2</v>
      </c>
      <c r="W40" s="284">
        <f ca="1">U40*関係係数シート!F36</f>
        <v>6.5541022291147902E-2</v>
      </c>
      <c r="X40" s="42"/>
      <c r="Y40" s="287">
        <f ca="1">ROUND(E40*関係係数シート!$H36,0)</f>
        <v>0</v>
      </c>
      <c r="Z40" s="288">
        <f ca="1">ROUND(J40*関係係数シート!$H36,0)</f>
        <v>0</v>
      </c>
      <c r="AA40" s="288">
        <f t="shared" ca="1" si="9"/>
        <v>0</v>
      </c>
      <c r="AB40" s="289">
        <f ca="1">ROUND(U40*関係係数シート!$H36,0)</f>
        <v>0</v>
      </c>
      <c r="AC40" s="290">
        <f ca="1">ROUND(E40*関係係数シート!$I36,0)</f>
        <v>0</v>
      </c>
      <c r="AD40" s="291">
        <f ca="1">ROUND(J40*関係係数シート!$I36,0)</f>
        <v>0</v>
      </c>
      <c r="AE40" s="291">
        <f t="shared" ca="1" si="10"/>
        <v>0</v>
      </c>
      <c r="AF40" s="292">
        <f ca="1">ROUND(U40*関係係数シート!$I36,0)</f>
        <v>0</v>
      </c>
      <c r="AH40" s="293">
        <f t="shared" ca="1" si="1"/>
        <v>0.20378696327659601</v>
      </c>
      <c r="AI40" s="294">
        <f t="shared" ca="1" si="2"/>
        <v>0.10972042660132761</v>
      </c>
      <c r="AJ40" s="295">
        <f t="shared" ca="1" si="11"/>
        <v>9.1820786737192517E-2</v>
      </c>
      <c r="AK40" s="293">
        <f t="shared" ca="1" si="12"/>
        <v>0</v>
      </c>
      <c r="AL40" s="296">
        <f t="shared" ca="1" si="13"/>
        <v>0</v>
      </c>
      <c r="AM40" s="297">
        <f t="shared" ca="1" si="14"/>
        <v>20</v>
      </c>
      <c r="AO40" s="298">
        <v>33</v>
      </c>
      <c r="AP40" s="299" t="str">
        <f t="shared" ca="1" si="3"/>
        <v>業務用機械</v>
      </c>
      <c r="AQ40" s="300">
        <f t="shared" ca="1" si="15"/>
        <v>1.2793460647122654E-2</v>
      </c>
      <c r="AR40" s="301">
        <f t="shared" ca="1" si="4"/>
        <v>7.1339867811557062E-3</v>
      </c>
      <c r="AS40" s="302">
        <f t="shared" ca="1" si="5"/>
        <v>5.3289670126366612E-3</v>
      </c>
      <c r="AT40" s="303">
        <f ca="1">SUM($AQ$8:$AQ40)/SUM($AQ$8:$AQ$44)</f>
        <v>0.99972842423613062</v>
      </c>
      <c r="AU40" s="304">
        <f t="shared" ca="1" si="16"/>
        <v>0</v>
      </c>
      <c r="AV40" s="305">
        <f t="shared" ca="1" si="6"/>
        <v>0</v>
      </c>
    </row>
    <row r="41" spans="2:48" ht="19.5" customHeight="1">
      <c r="B41" s="279" t="s">
        <v>226</v>
      </c>
      <c r="C41" s="280" t="s">
        <v>32</v>
      </c>
      <c r="D41" s="281">
        <f ca="1">マージンシート!J37</f>
        <v>0</v>
      </c>
      <c r="E41" s="282">
        <f ca="1">D41*関係係数シート!$D37</f>
        <v>0</v>
      </c>
      <c r="F41" s="282">
        <f ca="1">E41*関係係数シート!$E37</f>
        <v>0</v>
      </c>
      <c r="G41" s="283">
        <f ca="1">E41*関係係数シート!$F37</f>
        <v>0</v>
      </c>
      <c r="H41" s="282">
        <f ca="1"/>
        <v>2.9648412417563579</v>
      </c>
      <c r="I41" s="282">
        <f ca="1">H41*関係係数シート!D37</f>
        <v>2.0169745427079535</v>
      </c>
      <c r="J41" s="282">
        <f ca="1"/>
        <v>2.9716935346499711</v>
      </c>
      <c r="K41" s="282">
        <f ca="1">J41*関係係数シート!$E37</f>
        <v>1.8189606025424783</v>
      </c>
      <c r="L41" s="283">
        <f ca="1">J41*関係係数シート!$F37</f>
        <v>1.0569367920850379</v>
      </c>
      <c r="M41" s="282">
        <f t="shared" ca="1" si="0"/>
        <v>2.9716935346499711</v>
      </c>
      <c r="N41" s="282">
        <f t="shared" ca="1" si="7"/>
        <v>1.8189606025424783</v>
      </c>
      <c r="O41" s="284">
        <f t="shared" ca="1" si="8"/>
        <v>1.0569367920850379</v>
      </c>
      <c r="P41" s="42"/>
      <c r="Q41" s="285"/>
      <c r="R41" s="286"/>
      <c r="S41" s="282">
        <f ca="1">$R$45*関係係数シート!G37</f>
        <v>0.21980553838640349</v>
      </c>
      <c r="T41" s="282">
        <f ca="1">S41*関係係数シート!D37</f>
        <v>0.14953319220861819</v>
      </c>
      <c r="U41" s="282">
        <f ca="1"/>
        <v>0.60418078845915557</v>
      </c>
      <c r="V41" s="282">
        <f ca="1">U41*関係係数シート!E37</f>
        <v>0.36981641552405292</v>
      </c>
      <c r="W41" s="284">
        <f ca="1">U41*関係係数シート!F37</f>
        <v>0.21488787351305583</v>
      </c>
      <c r="X41" s="42"/>
      <c r="Y41" s="287">
        <f ca="1">ROUND(E41*関係係数シート!$H37,0)</f>
        <v>0</v>
      </c>
      <c r="Z41" s="288">
        <f ca="1">ROUND(J41*関係係数シート!$H37,0)</f>
        <v>0</v>
      </c>
      <c r="AA41" s="288">
        <f t="shared" ca="1" si="9"/>
        <v>0</v>
      </c>
      <c r="AB41" s="289">
        <f ca="1">ROUND(U41*関係係数シート!$H37,0)</f>
        <v>0</v>
      </c>
      <c r="AC41" s="290">
        <f ca="1">ROUND(E41*関係係数シート!$I37,0)</f>
        <v>0</v>
      </c>
      <c r="AD41" s="291">
        <f ca="1">ROUND(J41*関係係数シート!$I37,0)</f>
        <v>0</v>
      </c>
      <c r="AE41" s="291">
        <f t="shared" ca="1" si="10"/>
        <v>0</v>
      </c>
      <c r="AF41" s="292">
        <f ca="1">ROUND(U41*関係係数シート!$I37,0)</f>
        <v>0</v>
      </c>
      <c r="AH41" s="293">
        <f t="shared" ca="1" si="1"/>
        <v>3.5758743231091268</v>
      </c>
      <c r="AI41" s="294">
        <f t="shared" ca="1" si="2"/>
        <v>2.1887770180665314</v>
      </c>
      <c r="AJ41" s="295">
        <f t="shared" ca="1" si="11"/>
        <v>1.2718246655980936</v>
      </c>
      <c r="AK41" s="293">
        <f t="shared" ca="1" si="12"/>
        <v>0</v>
      </c>
      <c r="AL41" s="296">
        <f t="shared" ca="1" si="13"/>
        <v>0</v>
      </c>
      <c r="AM41" s="297">
        <f t="shared" ca="1" si="14"/>
        <v>5</v>
      </c>
      <c r="AO41" s="298">
        <v>34</v>
      </c>
      <c r="AP41" s="299" t="str">
        <f t="shared" ca="1" si="3"/>
        <v>非鉄金属</v>
      </c>
      <c r="AQ41" s="300">
        <f t="shared" ca="1" si="15"/>
        <v>6.9876628070310084E-3</v>
      </c>
      <c r="AR41" s="301">
        <f t="shared" ca="1" si="4"/>
        <v>2.0114940853712612E-3</v>
      </c>
      <c r="AS41" s="302">
        <f t="shared" ca="1" si="5"/>
        <v>1.2663145180403295E-3</v>
      </c>
      <c r="AT41" s="303">
        <f ca="1">SUM($AQ$8:$AQ41)/SUM($AQ$8:$AQ$44)</f>
        <v>0.99982910909337186</v>
      </c>
      <c r="AU41" s="304">
        <f t="shared" ca="1" si="16"/>
        <v>0</v>
      </c>
      <c r="AV41" s="305">
        <f t="shared" ca="1" si="6"/>
        <v>0</v>
      </c>
    </row>
    <row r="42" spans="2:48" ht="19.5" customHeight="1">
      <c r="B42" s="306" t="s">
        <v>227</v>
      </c>
      <c r="C42" s="307" t="s">
        <v>34</v>
      </c>
      <c r="D42" s="308">
        <f ca="1">マージンシート!J38</f>
        <v>1.1526161113480866</v>
      </c>
      <c r="E42" s="309">
        <f ca="1">D42*関係係数シート!$D38</f>
        <v>0.93075494301137429</v>
      </c>
      <c r="F42" s="309">
        <f ca="1">E42*関係係数シート!$E38</f>
        <v>0.49751106809428802</v>
      </c>
      <c r="G42" s="310">
        <f ca="1">E42*関係係数シート!$F38</f>
        <v>0.2679746678071086</v>
      </c>
      <c r="H42" s="309">
        <f ca="1"/>
        <v>4.0368066168946982E-2</v>
      </c>
      <c r="I42" s="309">
        <f ca="1">H42*関係係数シート!D38</f>
        <v>3.2597823990689272E-2</v>
      </c>
      <c r="J42" s="309">
        <f ca="1"/>
        <v>4.7944985980162495E-2</v>
      </c>
      <c r="K42" s="309">
        <f ca="1">J42*関係係数シート!$E38</f>
        <v>2.5627756654809201E-2</v>
      </c>
      <c r="L42" s="310">
        <f ca="1">J42*関係係数シート!$F38</f>
        <v>1.3803893052108685E-2</v>
      </c>
      <c r="M42" s="309">
        <f t="shared" ca="1" si="0"/>
        <v>0.97869992899153679</v>
      </c>
      <c r="N42" s="309">
        <f t="shared" ca="1" si="7"/>
        <v>0.52313882474909723</v>
      </c>
      <c r="O42" s="311">
        <f t="shared" ca="1" si="8"/>
        <v>0.28177856085921726</v>
      </c>
      <c r="P42" s="42"/>
      <c r="Q42" s="312"/>
      <c r="R42" s="313"/>
      <c r="S42" s="309">
        <f ca="1">$R$45*関係係数シート!G38</f>
        <v>1.3171442606444845</v>
      </c>
      <c r="T42" s="309">
        <f ca="1">S42*関係係数シート!D38</f>
        <v>1.0636139120249433</v>
      </c>
      <c r="U42" s="309">
        <f ca="1"/>
        <v>1.0872415873414638</v>
      </c>
      <c r="V42" s="309">
        <f ca="1">U42*関係係数シート!E38</f>
        <v>0.58115697096885632</v>
      </c>
      <c r="W42" s="311">
        <f ca="1">U42*関係係数シート!F38</f>
        <v>0.31302890775014852</v>
      </c>
      <c r="X42" s="42"/>
      <c r="Y42" s="314">
        <f ca="1">ROUND(E42*関係係数シート!$H38,0)</f>
        <v>0</v>
      </c>
      <c r="Z42" s="315">
        <f ca="1">ROUND(J42*関係係数シート!$H38,0)</f>
        <v>0</v>
      </c>
      <c r="AA42" s="315">
        <f t="shared" ca="1" si="9"/>
        <v>0</v>
      </c>
      <c r="AB42" s="316">
        <f ca="1">ROUND(U42*関係係数シート!$H38,0)</f>
        <v>0</v>
      </c>
      <c r="AC42" s="317">
        <f ca="1">ROUND(E42*関係係数シート!$I38,0)</f>
        <v>0</v>
      </c>
      <c r="AD42" s="318">
        <f ca="1">ROUND(J42*関係係数シート!$I38,0)</f>
        <v>0</v>
      </c>
      <c r="AE42" s="318">
        <f t="shared" ca="1" si="10"/>
        <v>0</v>
      </c>
      <c r="AF42" s="319">
        <f ca="1">ROUND(U42*関係係数シート!$I38,0)</f>
        <v>0</v>
      </c>
      <c r="AH42" s="320">
        <f t="shared" ca="1" si="1"/>
        <v>2.0659415163330008</v>
      </c>
      <c r="AI42" s="321">
        <f t="shared" ca="1" si="2"/>
        <v>1.1042957957179536</v>
      </c>
      <c r="AJ42" s="322">
        <f t="shared" ca="1" si="11"/>
        <v>0.59480746860936584</v>
      </c>
      <c r="AK42" s="320">
        <f t="shared" ca="1" si="12"/>
        <v>0</v>
      </c>
      <c r="AL42" s="323">
        <f t="shared" ca="1" si="13"/>
        <v>0</v>
      </c>
      <c r="AM42" s="324">
        <f t="shared" ca="1" si="14"/>
        <v>8</v>
      </c>
      <c r="AO42" s="325">
        <v>35</v>
      </c>
      <c r="AP42" s="326" t="str">
        <f t="shared" ca="1" si="3"/>
        <v>鉄鋼</v>
      </c>
      <c r="AQ42" s="327">
        <f t="shared" ca="1" si="15"/>
        <v>5.9583134536377166E-3</v>
      </c>
      <c r="AR42" s="328">
        <f t="shared" ca="1" si="4"/>
        <v>1.5163090096212098E-3</v>
      </c>
      <c r="AS42" s="329">
        <f t="shared" ca="1" si="5"/>
        <v>5.5784936832820877E-4</v>
      </c>
      <c r="AT42" s="330">
        <f ca="1">SUM($AQ$8:$AQ42)/SUM($AQ$8:$AQ$44)</f>
        <v>0.99991496211118958</v>
      </c>
      <c r="AU42" s="331">
        <f t="shared" ca="1" si="16"/>
        <v>0</v>
      </c>
      <c r="AV42" s="332">
        <f t="shared" ca="1" si="6"/>
        <v>0</v>
      </c>
    </row>
    <row r="43" spans="2:48" s="12" customFormat="1" ht="19.5" customHeight="1">
      <c r="B43" s="360" t="s">
        <v>228</v>
      </c>
      <c r="C43" s="334" t="s">
        <v>36</v>
      </c>
      <c r="D43" s="335">
        <f ca="1">マージンシート!J39</f>
        <v>0</v>
      </c>
      <c r="E43" s="336">
        <f ca="1">D43*関係係数シート!$D39</f>
        <v>0</v>
      </c>
      <c r="F43" s="336">
        <f ca="1">E43*関係係数シート!$E39</f>
        <v>0</v>
      </c>
      <c r="G43" s="337">
        <f ca="1">E43*関係係数シート!$F39</f>
        <v>0</v>
      </c>
      <c r="H43" s="336">
        <f ca="1"/>
        <v>7.09153135071285E-2</v>
      </c>
      <c r="I43" s="336">
        <f ca="1">H43*関係係数シート!D39</f>
        <v>7.09153135071285E-2</v>
      </c>
      <c r="J43" s="336">
        <f ca="1"/>
        <v>9.1559057388942627E-2</v>
      </c>
      <c r="K43" s="336">
        <f ca="1">J43*関係係数シート!$E39</f>
        <v>0</v>
      </c>
      <c r="L43" s="337">
        <f ca="1">J43*関係係数シート!$F39</f>
        <v>0</v>
      </c>
      <c r="M43" s="336">
        <f t="shared" ca="1" si="0"/>
        <v>9.1559057388942627E-2</v>
      </c>
      <c r="N43" s="336">
        <f t="shared" ca="1" si="7"/>
        <v>0</v>
      </c>
      <c r="O43" s="338">
        <f t="shared" ca="1" si="8"/>
        <v>0</v>
      </c>
      <c r="P43" s="42"/>
      <c r="Q43" s="339"/>
      <c r="R43" s="340"/>
      <c r="S43" s="336">
        <f ca="1">$R$45*関係係数シート!G39</f>
        <v>0</v>
      </c>
      <c r="T43" s="336">
        <f ca="1">S43*関係係数シート!D39</f>
        <v>0</v>
      </c>
      <c r="U43" s="336">
        <f ca="1"/>
        <v>1.5004021969281883E-2</v>
      </c>
      <c r="V43" s="336">
        <f ca="1">U43*関係係数シート!E39</f>
        <v>0</v>
      </c>
      <c r="W43" s="338">
        <f ca="1">U43*関係係数シート!F39</f>
        <v>0</v>
      </c>
      <c r="X43" s="42"/>
      <c r="Y43" s="341">
        <f ca="1">ROUND(E43*関係係数シート!$H39,0)</f>
        <v>0</v>
      </c>
      <c r="Z43" s="342">
        <f ca="1">ROUND(J43*関係係数シート!$H39,0)</f>
        <v>0</v>
      </c>
      <c r="AA43" s="342">
        <f t="shared" ca="1" si="9"/>
        <v>0</v>
      </c>
      <c r="AB43" s="343">
        <f ca="1">ROUND(U43*関係係数シート!$H39,0)</f>
        <v>0</v>
      </c>
      <c r="AC43" s="344">
        <f ca="1">ROUND(E43*関係係数シート!$I39,0)</f>
        <v>0</v>
      </c>
      <c r="AD43" s="345">
        <f ca="1">ROUND(J43*関係係数シート!$I39,0)</f>
        <v>0</v>
      </c>
      <c r="AE43" s="345">
        <f t="shared" ca="1" si="10"/>
        <v>0</v>
      </c>
      <c r="AF43" s="346">
        <f ca="1">ROUND(U43*関係係数シート!$I39,0)</f>
        <v>0</v>
      </c>
      <c r="AH43" s="347">
        <f t="shared" ca="1" si="1"/>
        <v>0.10656307935822451</v>
      </c>
      <c r="AI43" s="348">
        <f t="shared" ca="1" si="2"/>
        <v>0</v>
      </c>
      <c r="AJ43" s="349">
        <f t="shared" ca="1" si="11"/>
        <v>0</v>
      </c>
      <c r="AK43" s="347">
        <f t="shared" ca="1" si="12"/>
        <v>0</v>
      </c>
      <c r="AL43" s="350">
        <f t="shared" ca="1" si="13"/>
        <v>0</v>
      </c>
      <c r="AM43" s="351">
        <f t="shared" ca="1" si="14"/>
        <v>29</v>
      </c>
      <c r="AO43" s="352">
        <v>36</v>
      </c>
      <c r="AP43" s="353" t="str">
        <f t="shared" ca="1" si="3"/>
        <v>生産用機械</v>
      </c>
      <c r="AQ43" s="354">
        <f t="shared" ca="1" si="15"/>
        <v>5.175657772263819E-3</v>
      </c>
      <c r="AR43" s="355">
        <f t="shared" ca="1" si="4"/>
        <v>2.5935160607994338E-3</v>
      </c>
      <c r="AS43" s="356">
        <f t="shared" ca="1" si="5"/>
        <v>1.2103443632767393E-3</v>
      </c>
      <c r="AT43" s="357">
        <f ca="1">SUM($AQ$8:$AQ43)/SUM($AQ$8:$AQ$44)</f>
        <v>0.99998953788542488</v>
      </c>
      <c r="AU43" s="358">
        <f t="shared" ca="1" si="16"/>
        <v>0</v>
      </c>
      <c r="AV43" s="359">
        <f t="shared" ca="1" si="6"/>
        <v>0</v>
      </c>
    </row>
    <row r="44" spans="2:48" s="12" customFormat="1" ht="19.5" customHeight="1" thickBot="1">
      <c r="B44" s="361" t="s">
        <v>229</v>
      </c>
      <c r="C44" s="362" t="s">
        <v>38</v>
      </c>
      <c r="D44" s="363">
        <f ca="1">マージンシート!J40</f>
        <v>0</v>
      </c>
      <c r="E44" s="364">
        <f ca="1">D44*関係係数シート!$D40</f>
        <v>0</v>
      </c>
      <c r="F44" s="364">
        <f ca="1">E44*関係係数シート!$E40</f>
        <v>0</v>
      </c>
      <c r="G44" s="365">
        <f ca="1">E44*関係係数シート!$F40</f>
        <v>0</v>
      </c>
      <c r="H44" s="364">
        <f ca="1"/>
        <v>0.24297050657473265</v>
      </c>
      <c r="I44" s="364">
        <f ca="1">H44*関係係数シート!D40</f>
        <v>0.18324125544129502</v>
      </c>
      <c r="J44" s="364">
        <f ca="1"/>
        <v>0.25674703432866663</v>
      </c>
      <c r="K44" s="364">
        <f ca="1">J44*関係係数シート!$E40</f>
        <v>0.10198410605321283</v>
      </c>
      <c r="L44" s="365">
        <f ca="1">J44*関係係数シート!$F40</f>
        <v>3.1321638578236705E-3</v>
      </c>
      <c r="M44" s="364">
        <f t="shared" ca="1" si="0"/>
        <v>0.25674703432866663</v>
      </c>
      <c r="N44" s="364">
        <f t="shared" ca="1" si="7"/>
        <v>0.10198410605321283</v>
      </c>
      <c r="O44" s="366">
        <f t="shared" ca="1" si="8"/>
        <v>3.1321638578236705E-3</v>
      </c>
      <c r="P44" s="42"/>
      <c r="Q44" s="367"/>
      <c r="R44" s="368"/>
      <c r="S44" s="364">
        <f ca="1">$R$45*関係係数シート!G40</f>
        <v>4.1909135565960877E-4</v>
      </c>
      <c r="T44" s="364">
        <f ca="1">S44*関係係数シート!D40</f>
        <v>3.1606645283114025E-4</v>
      </c>
      <c r="U44" s="364">
        <f ca="1"/>
        <v>3.6497680530081962E-2</v>
      </c>
      <c r="V44" s="364">
        <f ca="1">U44*関係係数シート!E40</f>
        <v>1.4497473482444685E-2</v>
      </c>
      <c r="W44" s="366">
        <f ca="1">U44*関係係数シート!F40</f>
        <v>4.4525038487641671E-4</v>
      </c>
      <c r="X44" s="42"/>
      <c r="Y44" s="369">
        <f ca="1">ROUND(E44*関係係数シート!$H40,0)</f>
        <v>0</v>
      </c>
      <c r="Z44" s="370">
        <f ca="1">ROUND(J44*関係係数シート!$H40,0)</f>
        <v>0</v>
      </c>
      <c r="AA44" s="370">
        <f t="shared" ca="1" si="9"/>
        <v>0</v>
      </c>
      <c r="AB44" s="371">
        <f ca="1">ROUND(U44*関係係数シート!$H40,0)</f>
        <v>0</v>
      </c>
      <c r="AC44" s="372">
        <f ca="1">ROUND(E44*関係係数シート!$I40,0)</f>
        <v>0</v>
      </c>
      <c r="AD44" s="373">
        <f ca="1">ROUND(J44*関係係数シート!$I40,0)</f>
        <v>0</v>
      </c>
      <c r="AE44" s="373">
        <f t="shared" ca="1" si="10"/>
        <v>0</v>
      </c>
      <c r="AF44" s="374">
        <f ca="1">ROUND(U44*関係係数シート!$I40,0)</f>
        <v>0</v>
      </c>
      <c r="AH44" s="375">
        <f t="shared" ca="1" si="1"/>
        <v>0.29324471485874859</v>
      </c>
      <c r="AI44" s="376">
        <f t="shared" ca="1" si="2"/>
        <v>0.11648157953565752</v>
      </c>
      <c r="AJ44" s="377">
        <f t="shared" ca="1" si="11"/>
        <v>3.5774142427000871E-3</v>
      </c>
      <c r="AK44" s="375">
        <f t="shared" ca="1" si="12"/>
        <v>0</v>
      </c>
      <c r="AL44" s="378">
        <f t="shared" ca="1" si="13"/>
        <v>0</v>
      </c>
      <c r="AM44" s="379">
        <f t="shared" ca="1" si="14"/>
        <v>15</v>
      </c>
      <c r="AO44" s="380">
        <v>37</v>
      </c>
      <c r="AP44" s="381" t="str">
        <f t="shared" ca="1" si="3"/>
        <v>はん用機械</v>
      </c>
      <c r="AQ44" s="382">
        <f t="shared" ca="1" si="15"/>
        <v>7.2608464571554494E-4</v>
      </c>
      <c r="AR44" s="383">
        <f t="shared" ca="1" si="4"/>
        <v>2.5972149447580956E-4</v>
      </c>
      <c r="AS44" s="384">
        <f t="shared" ca="1" si="5"/>
        <v>1.1487427564512168E-4</v>
      </c>
      <c r="AT44" s="385">
        <f ca="1">SUM($AQ$8:$AQ44)/SUM($AQ$8:$AQ$44)</f>
        <v>1</v>
      </c>
      <c r="AU44" s="386">
        <f t="shared" ca="1" si="16"/>
        <v>0</v>
      </c>
      <c r="AV44" s="387">
        <f t="shared" ca="1" si="6"/>
        <v>0</v>
      </c>
    </row>
    <row r="45" spans="2:48" ht="19.5" customHeight="1" thickBot="1">
      <c r="B45" s="43"/>
      <c r="C45" s="44" t="s">
        <v>45</v>
      </c>
      <c r="D45" s="45">
        <f ca="1">SUM(D8:D44)</f>
        <v>99.999999999999986</v>
      </c>
      <c r="E45" s="46">
        <f ca="1">SUM(E8:E44)</f>
        <v>43.73155258827164</v>
      </c>
      <c r="F45" s="46">
        <f ca="1">SUM(F8:F44)</f>
        <v>24.676894409004095</v>
      </c>
      <c r="G45" s="114">
        <f ca="1">SUM(G8:G44)</f>
        <v>13.988789805770471</v>
      </c>
      <c r="H45" s="46">
        <f ca="1">SUM(H8:H44)</f>
        <v>19.054658179267548</v>
      </c>
      <c r="I45" s="46">
        <f t="shared" ref="I45:O45" ca="1" si="17">SUM(I8:I44)</f>
        <v>11.851567445217638</v>
      </c>
      <c r="J45" s="46">
        <f t="shared" ca="1" si="17"/>
        <v>15.92538471503426</v>
      </c>
      <c r="K45" s="46">
        <f ca="1">SUM(K8:K44)</f>
        <v>8.4276823713964912</v>
      </c>
      <c r="L45" s="114">
        <f ca="1">SUM(L8:L44)</f>
        <v>3.6851207071581502</v>
      </c>
      <c r="M45" s="46">
        <f t="shared" ca="1" si="17"/>
        <v>59.656937303305909</v>
      </c>
      <c r="N45" s="46">
        <f t="shared" ca="1" si="17"/>
        <v>33.104576780400585</v>
      </c>
      <c r="O45" s="47">
        <f t="shared" ca="1" si="17"/>
        <v>17.673910512928625</v>
      </c>
      <c r="P45" s="42"/>
      <c r="Q45" s="69">
        <f>関係係数シート!$M$3</f>
        <v>0.5960677179768451</v>
      </c>
      <c r="R45" s="48">
        <f ca="1">O45*Q45</f>
        <v>10.534847507168337</v>
      </c>
      <c r="S45" s="46">
        <f ca="1">SUM(S8:S44)</f>
        <v>10.534847507168339</v>
      </c>
      <c r="T45" s="46">
        <f ca="1">SUM(T8:T44)</f>
        <v>7.5599916283397048</v>
      </c>
      <c r="U45" s="46">
        <f ca="1">SUM(U8:U44)</f>
        <v>9.7443907464439494</v>
      </c>
      <c r="V45" s="46">
        <f ca="1">SUM(V8:V44)</f>
        <v>6.0639448855226377</v>
      </c>
      <c r="W45" s="47">
        <f ca="1">SUM(W8:W44)</f>
        <v>2.5922468184033196</v>
      </c>
      <c r="X45" s="42"/>
      <c r="Y45" s="70">
        <f ca="1">SUM(Y8:Y44)</f>
        <v>5</v>
      </c>
      <c r="Z45" s="115">
        <f t="shared" ref="Z45:AA45" ca="1" si="18">SUM(Z8:Z44)</f>
        <v>1</v>
      </c>
      <c r="AA45" s="115">
        <f t="shared" ca="1" si="18"/>
        <v>6</v>
      </c>
      <c r="AB45" s="71">
        <f t="shared" ref="AB45:AF45" ca="1" si="19">SUM(AB8:AB44)</f>
        <v>0</v>
      </c>
      <c r="AC45" s="71">
        <f t="shared" ca="1" si="19"/>
        <v>3</v>
      </c>
      <c r="AD45" s="116">
        <f t="shared" ca="1" si="19"/>
        <v>0</v>
      </c>
      <c r="AE45" s="116">
        <f t="shared" ca="1" si="19"/>
        <v>3</v>
      </c>
      <c r="AF45" s="72">
        <f t="shared" ca="1" si="19"/>
        <v>0</v>
      </c>
      <c r="AH45" s="119">
        <f ca="1">SUM(AH8:AH44)</f>
        <v>69.401328049749864</v>
      </c>
      <c r="AI45" s="120">
        <f ca="1">SUM(AI8:AI44)</f>
        <v>39.168521665923222</v>
      </c>
      <c r="AJ45" s="121">
        <f t="shared" ref="AJ45:AL45" ca="1" si="20">SUM(AJ8:AJ44)</f>
        <v>20.266157331331939</v>
      </c>
      <c r="AK45" s="119">
        <f t="shared" ca="1" si="20"/>
        <v>6</v>
      </c>
      <c r="AL45" s="122">
        <f t="shared" ca="1" si="20"/>
        <v>3</v>
      </c>
      <c r="AM45" s="123"/>
      <c r="AO45" s="124"/>
      <c r="AP45" s="125" t="s">
        <v>45</v>
      </c>
      <c r="AQ45" s="126">
        <f ca="1">SUM(AQ8:AQ44)</f>
        <v>69.40132804974985</v>
      </c>
      <c r="AR45" s="127">
        <f t="shared" ref="AR45:AS45" ca="1" si="21">SUM(AR8:AR44)</f>
        <v>39.168521665923244</v>
      </c>
      <c r="AS45" s="128">
        <f t="shared" ca="1" si="21"/>
        <v>20.266157331331943</v>
      </c>
      <c r="AT45" s="53"/>
      <c r="AU45" s="129">
        <f ca="1">SUM(AU8:AU44)</f>
        <v>6</v>
      </c>
      <c r="AV45" s="130">
        <f ca="1">SUM(AV8:AV44)</f>
        <v>3</v>
      </c>
    </row>
    <row r="46" spans="2:48" ht="19.5" customHeight="1" thickBot="1"/>
    <row r="47" spans="2:48" ht="19.5" customHeight="1" thickTop="1" thickBot="1">
      <c r="C47" s="25" t="s">
        <v>102</v>
      </c>
      <c r="D47" s="4"/>
      <c r="T47" s="5" t="s">
        <v>62</v>
      </c>
      <c r="U47" s="26">
        <f ca="1">IFERROR(SUM(M45,U45)/D45,0)</f>
        <v>0.69401328049749877</v>
      </c>
    </row>
    <row r="48" spans="2:48" ht="12.75" customHeight="1" thickTop="1"/>
  </sheetData>
  <mergeCells count="47">
    <mergeCell ref="AO3:AV3"/>
    <mergeCell ref="AO4:AO7"/>
    <mergeCell ref="AP4:AP7"/>
    <mergeCell ref="AQ4:AQ7"/>
    <mergeCell ref="AR5:AR7"/>
    <mergeCell ref="AT4:AT7"/>
    <mergeCell ref="AU4:AU7"/>
    <mergeCell ref="AV5:AV7"/>
    <mergeCell ref="J5:J7"/>
    <mergeCell ref="K6:K7"/>
    <mergeCell ref="M5:M7"/>
    <mergeCell ref="N6:N7"/>
    <mergeCell ref="AM4:AM7"/>
    <mergeCell ref="AL5:AL7"/>
    <mergeCell ref="AK4:AK7"/>
    <mergeCell ref="AI5:AI7"/>
    <mergeCell ref="AH4:AH7"/>
    <mergeCell ref="V5:V7"/>
    <mergeCell ref="Q3:W3"/>
    <mergeCell ref="U4:U7"/>
    <mergeCell ref="B4:C7"/>
    <mergeCell ref="T4:T7"/>
    <mergeCell ref="H4:H7"/>
    <mergeCell ref="S4:S7"/>
    <mergeCell ref="R4:R7"/>
    <mergeCell ref="Q4:Q7"/>
    <mergeCell ref="D4:G4"/>
    <mergeCell ref="I4:I7"/>
    <mergeCell ref="J4:L4"/>
    <mergeCell ref="D3:O3"/>
    <mergeCell ref="M4:O4"/>
    <mergeCell ref="D5:D7"/>
    <mergeCell ref="E5:E7"/>
    <mergeCell ref="F6:F7"/>
    <mergeCell ref="AC3:AF3"/>
    <mergeCell ref="AB4:AB7"/>
    <mergeCell ref="AH3:AM3"/>
    <mergeCell ref="Y3:AB3"/>
    <mergeCell ref="AF4:AF7"/>
    <mergeCell ref="AC4:AE4"/>
    <mergeCell ref="Y4:AA4"/>
    <mergeCell ref="Y5:Y7"/>
    <mergeCell ref="Z5:Z7"/>
    <mergeCell ref="AA5:AA7"/>
    <mergeCell ref="AC5:AC7"/>
    <mergeCell ref="AD5:AD7"/>
    <mergeCell ref="AE5:AE7"/>
  </mergeCells>
  <phoneticPr fontId="3"/>
  <pageMargins left="0.31496062992125984" right="0.31496062992125984" top="0.70866141732283472" bottom="0.74803149606299213" header="0.51181102362204722" footer="0.51181102362204722"/>
  <pageSetup paperSize="9" scale="60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O43"/>
  <sheetViews>
    <sheetView showGridLines="0" zoomScaleNormal="100" workbookViewId="0">
      <pane ySplit="3" topLeftCell="A4" activePane="bottomLeft" state="frozen"/>
      <selection pane="bottomLeft" activeCell="K42" sqref="K42"/>
    </sheetView>
  </sheetViews>
  <sheetFormatPr defaultColWidth="18.6640625" defaultRowHeight="12.75" customHeight="1"/>
  <cols>
    <col min="1" max="1" width="2.6640625" customWidth="1"/>
    <col min="2" max="2" width="4.6640625" customWidth="1"/>
    <col min="3" max="3" width="23.109375" bestFit="1" customWidth="1"/>
    <col min="4" max="9" width="11.109375" customWidth="1"/>
    <col min="10" max="10" width="8.109375" customWidth="1"/>
    <col min="11" max="11" width="20" bestFit="1" customWidth="1"/>
    <col min="12" max="13" width="11.109375" customWidth="1"/>
    <col min="14" max="14" width="8.109375" customWidth="1"/>
    <col min="15" max="15" width="4.6640625" customWidth="1"/>
    <col min="16" max="16" width="25.6640625" customWidth="1"/>
    <col min="17" max="53" width="12.109375" customWidth="1"/>
    <col min="54" max="54" width="8.109375" style="12" customWidth="1"/>
    <col min="55" max="55" width="4.6640625" customWidth="1"/>
    <col min="56" max="56" width="25.6640625" customWidth="1"/>
    <col min="57" max="93" width="12.109375" customWidth="1"/>
  </cols>
  <sheetData>
    <row r="1" spans="2:93" ht="22.5" customHeight="1" thickBot="1"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2:93" ht="19.5" customHeight="1" thickBot="1">
      <c r="B2" s="857"/>
      <c r="C2" s="855"/>
      <c r="D2" s="865" t="s">
        <v>39</v>
      </c>
      <c r="E2" s="863" t="s">
        <v>50</v>
      </c>
      <c r="F2" s="863" t="s">
        <v>40</v>
      </c>
      <c r="G2" s="863" t="s">
        <v>41</v>
      </c>
      <c r="H2" s="867" t="s">
        <v>46</v>
      </c>
      <c r="I2" s="869" t="s">
        <v>47</v>
      </c>
      <c r="K2" s="15" t="s">
        <v>43</v>
      </c>
      <c r="M2" t="s">
        <v>78</v>
      </c>
      <c r="O2" s="859" t="s">
        <v>99</v>
      </c>
      <c r="P2" s="860"/>
      <c r="Q2" s="483" t="s">
        <v>0</v>
      </c>
      <c r="R2" s="484" t="s">
        <v>4</v>
      </c>
      <c r="S2" s="484" t="s">
        <v>10</v>
      </c>
      <c r="T2" s="484" t="s">
        <v>14</v>
      </c>
      <c r="U2" s="484" t="s">
        <v>15</v>
      </c>
      <c r="V2" s="484" t="s">
        <v>19</v>
      </c>
      <c r="W2" s="484" t="s">
        <v>21</v>
      </c>
      <c r="X2" s="484" t="s">
        <v>23</v>
      </c>
      <c r="Y2" s="484" t="s">
        <v>25</v>
      </c>
      <c r="Z2" s="484" t="s">
        <v>27</v>
      </c>
      <c r="AA2" s="484" t="s">
        <v>29</v>
      </c>
      <c r="AB2" s="484" t="s">
        <v>30</v>
      </c>
      <c r="AC2" s="484" t="s">
        <v>31</v>
      </c>
      <c r="AD2" s="484" t="s">
        <v>33</v>
      </c>
      <c r="AE2" s="484" t="s">
        <v>35</v>
      </c>
      <c r="AF2" s="484" t="s">
        <v>37</v>
      </c>
      <c r="AG2" s="484" t="s">
        <v>74</v>
      </c>
      <c r="AH2" s="484" t="s">
        <v>75</v>
      </c>
      <c r="AI2" s="484" t="s">
        <v>82</v>
      </c>
      <c r="AJ2" s="484" t="s">
        <v>208</v>
      </c>
      <c r="AK2" s="484" t="s">
        <v>209</v>
      </c>
      <c r="AL2" s="484" t="s">
        <v>210</v>
      </c>
      <c r="AM2" s="484" t="s">
        <v>211</v>
      </c>
      <c r="AN2" s="484" t="s">
        <v>213</v>
      </c>
      <c r="AO2" s="484" t="s">
        <v>214</v>
      </c>
      <c r="AP2" s="484" t="s">
        <v>215</v>
      </c>
      <c r="AQ2" s="484" t="s">
        <v>216</v>
      </c>
      <c r="AR2" s="484" t="s">
        <v>217</v>
      </c>
      <c r="AS2" s="484" t="s">
        <v>219</v>
      </c>
      <c r="AT2" s="484" t="s">
        <v>220</v>
      </c>
      <c r="AU2" s="484" t="s">
        <v>221</v>
      </c>
      <c r="AV2" s="484" t="s">
        <v>222</v>
      </c>
      <c r="AW2" s="484" t="s">
        <v>224</v>
      </c>
      <c r="AX2" s="484" t="s">
        <v>226</v>
      </c>
      <c r="AY2" s="484" t="s">
        <v>227</v>
      </c>
      <c r="AZ2" s="484" t="s">
        <v>228</v>
      </c>
      <c r="BA2" s="485" t="s">
        <v>229</v>
      </c>
      <c r="BC2" s="851" t="s">
        <v>162</v>
      </c>
      <c r="BD2" s="852"/>
      <c r="BE2" s="483" t="s">
        <v>0</v>
      </c>
      <c r="BF2" s="484" t="s">
        <v>4</v>
      </c>
      <c r="BG2" s="484" t="s">
        <v>10</v>
      </c>
      <c r="BH2" s="484" t="s">
        <v>14</v>
      </c>
      <c r="BI2" s="484" t="s">
        <v>15</v>
      </c>
      <c r="BJ2" s="484" t="s">
        <v>19</v>
      </c>
      <c r="BK2" s="484" t="s">
        <v>21</v>
      </c>
      <c r="BL2" s="484" t="s">
        <v>23</v>
      </c>
      <c r="BM2" s="484" t="s">
        <v>25</v>
      </c>
      <c r="BN2" s="484" t="s">
        <v>27</v>
      </c>
      <c r="BO2" s="484" t="s">
        <v>29</v>
      </c>
      <c r="BP2" s="484" t="s">
        <v>30</v>
      </c>
      <c r="BQ2" s="484" t="s">
        <v>31</v>
      </c>
      <c r="BR2" s="484" t="s">
        <v>33</v>
      </c>
      <c r="BS2" s="484" t="s">
        <v>35</v>
      </c>
      <c r="BT2" s="484" t="s">
        <v>37</v>
      </c>
      <c r="BU2" s="484" t="s">
        <v>74</v>
      </c>
      <c r="BV2" s="484" t="s">
        <v>75</v>
      </c>
      <c r="BW2" s="484" t="s">
        <v>82</v>
      </c>
      <c r="BX2" s="484" t="s">
        <v>208</v>
      </c>
      <c r="BY2" s="484" t="s">
        <v>209</v>
      </c>
      <c r="BZ2" s="484" t="s">
        <v>210</v>
      </c>
      <c r="CA2" s="484" t="s">
        <v>211</v>
      </c>
      <c r="CB2" s="484" t="s">
        <v>213</v>
      </c>
      <c r="CC2" s="484" t="s">
        <v>214</v>
      </c>
      <c r="CD2" s="484" t="s">
        <v>215</v>
      </c>
      <c r="CE2" s="484" t="s">
        <v>216</v>
      </c>
      <c r="CF2" s="484" t="s">
        <v>217</v>
      </c>
      <c r="CG2" s="484" t="s">
        <v>219</v>
      </c>
      <c r="CH2" s="484" t="s">
        <v>220</v>
      </c>
      <c r="CI2" s="484" t="s">
        <v>221</v>
      </c>
      <c r="CJ2" s="484" t="s">
        <v>222</v>
      </c>
      <c r="CK2" s="484" t="s">
        <v>224</v>
      </c>
      <c r="CL2" s="484" t="s">
        <v>226</v>
      </c>
      <c r="CM2" s="484" t="s">
        <v>227</v>
      </c>
      <c r="CN2" s="484" t="s">
        <v>228</v>
      </c>
      <c r="CO2" s="485" t="s">
        <v>229</v>
      </c>
    </row>
    <row r="3" spans="2:93" ht="45" customHeight="1" thickBot="1">
      <c r="B3" s="858"/>
      <c r="C3" s="856"/>
      <c r="D3" s="866"/>
      <c r="E3" s="864"/>
      <c r="F3" s="864"/>
      <c r="G3" s="864"/>
      <c r="H3" s="868"/>
      <c r="I3" s="870"/>
      <c r="K3" s="64" t="str">
        <f>入力シート!G5</f>
        <v>令和５年（2023年）</v>
      </c>
      <c r="L3" s="65" t="str">
        <f>入力シート!H5</f>
        <v>熊本市</v>
      </c>
      <c r="M3" s="66">
        <f>INDEX($L$6:$M$15,MATCH($K$3,$K$6:$K$15,0),MATCH($L$3,$L$5:$M$5,0))</f>
        <v>0.5960677179768451</v>
      </c>
      <c r="O3" s="861"/>
      <c r="P3" s="862"/>
      <c r="Q3" s="486" t="s">
        <v>201</v>
      </c>
      <c r="R3" s="487" t="s">
        <v>1</v>
      </c>
      <c r="S3" s="487" t="s">
        <v>83</v>
      </c>
      <c r="T3" s="487" t="s">
        <v>2</v>
      </c>
      <c r="U3" s="487" t="s">
        <v>3</v>
      </c>
      <c r="V3" s="487" t="s">
        <v>5</v>
      </c>
      <c r="W3" s="487" t="s">
        <v>6</v>
      </c>
      <c r="X3" s="487" t="s">
        <v>202</v>
      </c>
      <c r="Y3" s="487" t="s">
        <v>7</v>
      </c>
      <c r="Z3" s="487" t="s">
        <v>8</v>
      </c>
      <c r="AA3" s="487" t="s">
        <v>9</v>
      </c>
      <c r="AB3" s="487" t="s">
        <v>11</v>
      </c>
      <c r="AC3" s="487" t="s">
        <v>93</v>
      </c>
      <c r="AD3" s="487" t="s">
        <v>94</v>
      </c>
      <c r="AE3" s="487" t="s">
        <v>95</v>
      </c>
      <c r="AF3" s="487" t="s">
        <v>84</v>
      </c>
      <c r="AG3" s="487" t="s">
        <v>12</v>
      </c>
      <c r="AH3" s="487" t="s">
        <v>207</v>
      </c>
      <c r="AI3" s="487" t="s">
        <v>13</v>
      </c>
      <c r="AJ3" s="487" t="s">
        <v>16</v>
      </c>
      <c r="AK3" s="487" t="s">
        <v>17</v>
      </c>
      <c r="AL3" s="487" t="s">
        <v>18</v>
      </c>
      <c r="AM3" s="487" t="s">
        <v>96</v>
      </c>
      <c r="AN3" s="487" t="s">
        <v>85</v>
      </c>
      <c r="AO3" s="487" t="s">
        <v>20</v>
      </c>
      <c r="AP3" s="487" t="s">
        <v>22</v>
      </c>
      <c r="AQ3" s="487" t="s">
        <v>24</v>
      </c>
      <c r="AR3" s="487" t="s">
        <v>97</v>
      </c>
      <c r="AS3" s="487" t="s">
        <v>86</v>
      </c>
      <c r="AT3" s="487" t="s">
        <v>26</v>
      </c>
      <c r="AU3" s="487" t="s">
        <v>28</v>
      </c>
      <c r="AV3" s="487" t="s">
        <v>98</v>
      </c>
      <c r="AW3" s="487" t="s">
        <v>225</v>
      </c>
      <c r="AX3" s="487" t="s">
        <v>32</v>
      </c>
      <c r="AY3" s="229" t="s">
        <v>34</v>
      </c>
      <c r="AZ3" s="229" t="s">
        <v>36</v>
      </c>
      <c r="BA3" s="230" t="s">
        <v>38</v>
      </c>
      <c r="BC3" s="853"/>
      <c r="BD3" s="854"/>
      <c r="BE3" s="486" t="s">
        <v>201</v>
      </c>
      <c r="BF3" s="487" t="s">
        <v>1</v>
      </c>
      <c r="BG3" s="487" t="s">
        <v>83</v>
      </c>
      <c r="BH3" s="487" t="s">
        <v>2</v>
      </c>
      <c r="BI3" s="487" t="s">
        <v>3</v>
      </c>
      <c r="BJ3" s="487" t="s">
        <v>5</v>
      </c>
      <c r="BK3" s="487" t="s">
        <v>6</v>
      </c>
      <c r="BL3" s="487" t="s">
        <v>202</v>
      </c>
      <c r="BM3" s="487" t="s">
        <v>7</v>
      </c>
      <c r="BN3" s="487" t="s">
        <v>8</v>
      </c>
      <c r="BO3" s="487" t="s">
        <v>9</v>
      </c>
      <c r="BP3" s="487" t="s">
        <v>11</v>
      </c>
      <c r="BQ3" s="487" t="s">
        <v>93</v>
      </c>
      <c r="BR3" s="487" t="s">
        <v>94</v>
      </c>
      <c r="BS3" s="487" t="s">
        <v>95</v>
      </c>
      <c r="BT3" s="487" t="s">
        <v>84</v>
      </c>
      <c r="BU3" s="487" t="s">
        <v>12</v>
      </c>
      <c r="BV3" s="487" t="s">
        <v>207</v>
      </c>
      <c r="BW3" s="487" t="s">
        <v>13</v>
      </c>
      <c r="BX3" s="487" t="s">
        <v>16</v>
      </c>
      <c r="BY3" s="487" t="s">
        <v>17</v>
      </c>
      <c r="BZ3" s="487" t="s">
        <v>18</v>
      </c>
      <c r="CA3" s="487" t="s">
        <v>96</v>
      </c>
      <c r="CB3" s="487" t="s">
        <v>85</v>
      </c>
      <c r="CC3" s="487" t="s">
        <v>20</v>
      </c>
      <c r="CD3" s="487" t="s">
        <v>22</v>
      </c>
      <c r="CE3" s="487" t="s">
        <v>24</v>
      </c>
      <c r="CF3" s="487" t="s">
        <v>97</v>
      </c>
      <c r="CG3" s="487" t="s">
        <v>86</v>
      </c>
      <c r="CH3" s="487" t="s">
        <v>26</v>
      </c>
      <c r="CI3" s="487" t="s">
        <v>28</v>
      </c>
      <c r="CJ3" s="487" t="s">
        <v>98</v>
      </c>
      <c r="CK3" s="487" t="s">
        <v>225</v>
      </c>
      <c r="CL3" s="487" t="s">
        <v>32</v>
      </c>
      <c r="CM3" s="229" t="s">
        <v>34</v>
      </c>
      <c r="CN3" s="229" t="s">
        <v>36</v>
      </c>
      <c r="CO3" s="230" t="s">
        <v>38</v>
      </c>
    </row>
    <row r="4" spans="2:93" ht="20.100000000000001" customHeight="1" thickBot="1">
      <c r="B4" s="389" t="s">
        <v>0</v>
      </c>
      <c r="C4" s="390" t="s">
        <v>201</v>
      </c>
      <c r="D4" s="391">
        <v>0.79313356569721405</v>
      </c>
      <c r="E4" s="392">
        <v>0.46146021780210972</v>
      </c>
      <c r="F4" s="392">
        <v>8.9413622471601076E-2</v>
      </c>
      <c r="G4" s="393">
        <v>1.545493810247937E-2</v>
      </c>
      <c r="H4" s="392">
        <v>0.25675563532728407</v>
      </c>
      <c r="I4" s="394">
        <v>3.137099623244554E-2</v>
      </c>
      <c r="K4" t="s">
        <v>76</v>
      </c>
      <c r="O4" s="436" t="s">
        <v>0</v>
      </c>
      <c r="P4" s="437" t="s">
        <v>201</v>
      </c>
      <c r="Q4" s="488">
        <v>1.1196106488565476</v>
      </c>
      <c r="R4" s="489">
        <v>1.5272039120342763E-4</v>
      </c>
      <c r="S4" s="489">
        <v>0.21557103751249634</v>
      </c>
      <c r="T4" s="489">
        <v>1.5329172033685008E-2</v>
      </c>
      <c r="U4" s="489">
        <v>8.0376985415788429E-2</v>
      </c>
      <c r="V4" s="489">
        <v>1.7780154336950998E-3</v>
      </c>
      <c r="W4" s="489">
        <v>1.6356166481203407E-4</v>
      </c>
      <c r="X4" s="489">
        <v>1.576533540466624E-2</v>
      </c>
      <c r="Y4" s="489">
        <v>2.8406599424694916E-4</v>
      </c>
      <c r="Z4" s="489">
        <v>4.8329699149133882E-5</v>
      </c>
      <c r="AA4" s="489">
        <v>1.3755743101838487E-4</v>
      </c>
      <c r="AB4" s="489">
        <v>1.0757998602711988E-4</v>
      </c>
      <c r="AC4" s="489">
        <v>6.7485458297235999E-5</v>
      </c>
      <c r="AD4" s="489">
        <v>1.087161570729303E-4</v>
      </c>
      <c r="AE4" s="489">
        <v>1.4578569515698571E-4</v>
      </c>
      <c r="AF4" s="489">
        <v>1.5960907171873353E-4</v>
      </c>
      <c r="AG4" s="489">
        <v>1.3124022528730088E-4</v>
      </c>
      <c r="AH4" s="489">
        <v>1.3586911463729493E-4</v>
      </c>
      <c r="AI4" s="489">
        <v>1.5644876424816324E-4</v>
      </c>
      <c r="AJ4" s="489">
        <v>5.1371960396244228E-3</v>
      </c>
      <c r="AK4" s="489">
        <v>1.2396491359437528E-3</v>
      </c>
      <c r="AL4" s="489">
        <v>8.0111974559484022E-5</v>
      </c>
      <c r="AM4" s="489">
        <v>2.7535390597267339E-4</v>
      </c>
      <c r="AN4" s="489">
        <v>2.0170020811525967E-4</v>
      </c>
      <c r="AO4" s="489">
        <v>3.1014907211777905E-4</v>
      </c>
      <c r="AP4" s="489">
        <v>1.6742520257200807E-4</v>
      </c>
      <c r="AQ4" s="489">
        <v>5.1330873887486204E-5</v>
      </c>
      <c r="AR4" s="489">
        <v>2.6155135805508813E-4</v>
      </c>
      <c r="AS4" s="489">
        <v>1.0879522032033969E-3</v>
      </c>
      <c r="AT4" s="489">
        <v>1.6160499507642871E-4</v>
      </c>
      <c r="AU4" s="489">
        <v>1.0046470793280545E-3</v>
      </c>
      <c r="AV4" s="489">
        <v>3.0131786273093725E-3</v>
      </c>
      <c r="AW4" s="489">
        <v>2.1839238781576715E-3</v>
      </c>
      <c r="AX4" s="489">
        <v>2.0083345314219356E-4</v>
      </c>
      <c r="AY4" s="490">
        <v>2.4531067598883832E-2</v>
      </c>
      <c r="AZ4" s="490">
        <v>6.1237202165158452E-3</v>
      </c>
      <c r="BA4" s="491">
        <v>2.8945883957148328E-4</v>
      </c>
      <c r="BC4" s="436" t="s">
        <v>0</v>
      </c>
      <c r="BD4" s="437" t="s">
        <v>201</v>
      </c>
      <c r="BE4" s="488">
        <v>0.12700855227748548</v>
      </c>
      <c r="BF4" s="489">
        <v>0</v>
      </c>
      <c r="BG4" s="489">
        <v>0.23189223661330802</v>
      </c>
      <c r="BH4" s="489">
        <v>1.6717779938664072E-2</v>
      </c>
      <c r="BI4" s="489">
        <v>8.5836779603141483E-2</v>
      </c>
      <c r="BJ4" s="489">
        <v>1.1423892109932215E-3</v>
      </c>
      <c r="BK4" s="489">
        <v>0</v>
      </c>
      <c r="BL4" s="489">
        <v>1.7142000626814015E-2</v>
      </c>
      <c r="BM4" s="489">
        <v>1.796041524480046E-5</v>
      </c>
      <c r="BN4" s="489">
        <v>0</v>
      </c>
      <c r="BO4" s="489">
        <v>0</v>
      </c>
      <c r="BP4" s="489">
        <v>0</v>
      </c>
      <c r="BQ4" s="489">
        <v>0</v>
      </c>
      <c r="BR4" s="489">
        <v>0</v>
      </c>
      <c r="BS4" s="489">
        <v>0</v>
      </c>
      <c r="BT4" s="489">
        <v>0</v>
      </c>
      <c r="BU4" s="489">
        <v>0</v>
      </c>
      <c r="BV4" s="489">
        <v>0</v>
      </c>
      <c r="BW4" s="489">
        <v>0</v>
      </c>
      <c r="BX4" s="489">
        <v>3.8240609268103782E-3</v>
      </c>
      <c r="BY4" s="489">
        <v>6.1703070927101049E-4</v>
      </c>
      <c r="BZ4" s="489">
        <v>0</v>
      </c>
      <c r="CA4" s="489">
        <v>0</v>
      </c>
      <c r="CB4" s="489">
        <v>0</v>
      </c>
      <c r="CC4" s="489">
        <v>9.0343653358351578E-5</v>
      </c>
      <c r="CD4" s="489">
        <v>0</v>
      </c>
      <c r="CE4" s="489">
        <v>3.855738817393495E-6</v>
      </c>
      <c r="CF4" s="489">
        <v>8.4668666288359863E-5</v>
      </c>
      <c r="CG4" s="489">
        <v>0</v>
      </c>
      <c r="CH4" s="489">
        <v>3.7971521358980767E-5</v>
      </c>
      <c r="CI4" s="489">
        <v>7.4664011946241914E-4</v>
      </c>
      <c r="CJ4" s="489">
        <v>2.3787646575332633E-3</v>
      </c>
      <c r="CK4" s="489">
        <v>1.8338246383766367E-3</v>
      </c>
      <c r="CL4" s="489">
        <v>6.7074929403636803E-6</v>
      </c>
      <c r="CM4" s="490">
        <v>1.9652397401410192E-2</v>
      </c>
      <c r="CN4" s="490">
        <v>0</v>
      </c>
      <c r="CO4" s="491">
        <v>0</v>
      </c>
    </row>
    <row r="5" spans="2:93" ht="20.100000000000001" customHeight="1" thickBot="1">
      <c r="B5" s="395" t="s">
        <v>4</v>
      </c>
      <c r="C5" s="396" t="s">
        <v>1</v>
      </c>
      <c r="D5" s="397">
        <v>6.0967097273883386E-2</v>
      </c>
      <c r="E5" s="398">
        <v>0.38227848101265821</v>
      </c>
      <c r="F5" s="398">
        <v>0.18499765588373182</v>
      </c>
      <c r="G5" s="399">
        <v>-1.8245620751911003E-5</v>
      </c>
      <c r="H5" s="398">
        <v>5.0257852789498361E-2</v>
      </c>
      <c r="I5" s="400">
        <v>4.9695264885138306E-2</v>
      </c>
      <c r="K5" s="49"/>
      <c r="L5" s="50" t="s">
        <v>42</v>
      </c>
      <c r="M5" s="51" t="s">
        <v>247</v>
      </c>
      <c r="O5" s="438" t="s">
        <v>4</v>
      </c>
      <c r="P5" s="439" t="s">
        <v>1</v>
      </c>
      <c r="Q5" s="492">
        <v>3.6490049331733531E-4</v>
      </c>
      <c r="R5" s="493">
        <v>1.0004174202415856</v>
      </c>
      <c r="S5" s="493">
        <v>4.9841138768628144E-4</v>
      </c>
      <c r="T5" s="493">
        <v>7.8644103514947581E-4</v>
      </c>
      <c r="U5" s="493">
        <v>1.8685458742308024E-3</v>
      </c>
      <c r="V5" s="493">
        <v>1.200016329757187E-3</v>
      </c>
      <c r="W5" s="493">
        <v>1.3981312970462786E-2</v>
      </c>
      <c r="X5" s="493">
        <v>1.3405509046234877E-3</v>
      </c>
      <c r="Y5" s="493">
        <v>4.8438450103952474E-3</v>
      </c>
      <c r="Z5" s="493">
        <v>9.6666335643128703E-4</v>
      </c>
      <c r="AA5" s="493">
        <v>7.3976272122975E-4</v>
      </c>
      <c r="AB5" s="493">
        <v>7.1824057894962141E-4</v>
      </c>
      <c r="AC5" s="493">
        <v>4.0346188878841161E-4</v>
      </c>
      <c r="AD5" s="493">
        <v>3.0000701267948033E-4</v>
      </c>
      <c r="AE5" s="493">
        <v>4.6464005097566276E-4</v>
      </c>
      <c r="AF5" s="493">
        <v>9.2324503372407329E-4</v>
      </c>
      <c r="AG5" s="493">
        <v>3.6506461343659299E-4</v>
      </c>
      <c r="AH5" s="493">
        <v>2.1175628256613348E-4</v>
      </c>
      <c r="AI5" s="493">
        <v>3.4616359249671003E-4</v>
      </c>
      <c r="AJ5" s="493">
        <v>5.5366087684068023E-4</v>
      </c>
      <c r="AK5" s="493">
        <v>7.7491010513795343E-4</v>
      </c>
      <c r="AL5" s="493">
        <v>2.0628053756894547E-2</v>
      </c>
      <c r="AM5" s="493">
        <v>1.0075987484819326E-3</v>
      </c>
      <c r="AN5" s="493">
        <v>1.1812657759653364E-3</v>
      </c>
      <c r="AO5" s="493">
        <v>5.7379627647276255E-4</v>
      </c>
      <c r="AP5" s="493">
        <v>1.1478563284957824E-4</v>
      </c>
      <c r="AQ5" s="493">
        <v>8.3518893583123792E-5</v>
      </c>
      <c r="AR5" s="493">
        <v>2.9335070809228891E-4</v>
      </c>
      <c r="AS5" s="493">
        <v>2.2567491558580521E-4</v>
      </c>
      <c r="AT5" s="493">
        <v>2.5786592139180576E-4</v>
      </c>
      <c r="AU5" s="493">
        <v>4.8092994251916824E-4</v>
      </c>
      <c r="AV5" s="493">
        <v>3.0108999115132485E-4</v>
      </c>
      <c r="AW5" s="493">
        <v>1.6169773899468327E-4</v>
      </c>
      <c r="AX5" s="493">
        <v>1.8552158178091358E-4</v>
      </c>
      <c r="AY5" s="494">
        <v>7.2403293323615588E-4</v>
      </c>
      <c r="AZ5" s="494">
        <v>3.0821250183578623E-4</v>
      </c>
      <c r="BA5" s="495">
        <v>3.6188575391332944E-4</v>
      </c>
      <c r="BC5" s="438" t="s">
        <v>4</v>
      </c>
      <c r="BD5" s="439" t="s">
        <v>1</v>
      </c>
      <c r="BE5" s="492">
        <v>1.8968178509527952E-5</v>
      </c>
      <c r="BF5" s="493">
        <v>2.8129395218002813E-4</v>
      </c>
      <c r="BG5" s="493">
        <v>3.2116131933069981E-5</v>
      </c>
      <c r="BH5" s="493">
        <v>0</v>
      </c>
      <c r="BI5" s="493">
        <v>1.114694388587472E-2</v>
      </c>
      <c r="BJ5" s="493">
        <v>2.8509182079653845E-3</v>
      </c>
      <c r="BK5" s="493">
        <v>0.211328320802005</v>
      </c>
      <c r="BL5" s="493">
        <v>6.8131957976208318E-5</v>
      </c>
      <c r="BM5" s="493">
        <v>5.9592657782247926E-2</v>
      </c>
      <c r="BN5" s="493">
        <v>1.1435608726249121E-3</v>
      </c>
      <c r="BO5" s="493">
        <v>3.8356608411442153E-3</v>
      </c>
      <c r="BP5" s="493">
        <v>1.3449798626626118E-4</v>
      </c>
      <c r="BQ5" s="493">
        <v>0</v>
      </c>
      <c r="BR5" s="493">
        <v>1.1551445807835924E-5</v>
      </c>
      <c r="BS5" s="493">
        <v>0</v>
      </c>
      <c r="BT5" s="493">
        <v>1.9911526450803594E-5</v>
      </c>
      <c r="BU5" s="493">
        <v>6.9335145291796958E-6</v>
      </c>
      <c r="BV5" s="493">
        <v>0</v>
      </c>
      <c r="BW5" s="493">
        <v>2.4080428631629644E-5</v>
      </c>
      <c r="BX5" s="493">
        <v>2.4202917258293533E-4</v>
      </c>
      <c r="BY5" s="493">
        <v>7.4391075056078658E-3</v>
      </c>
      <c r="BZ5" s="493">
        <v>0.31860516457512644</v>
      </c>
      <c r="CA5" s="493">
        <v>0</v>
      </c>
      <c r="CB5" s="493">
        <v>0</v>
      </c>
      <c r="CC5" s="493">
        <v>0</v>
      </c>
      <c r="CD5" s="493">
        <v>0</v>
      </c>
      <c r="CE5" s="493">
        <v>0</v>
      </c>
      <c r="CF5" s="493">
        <v>0</v>
      </c>
      <c r="CG5" s="493">
        <v>0</v>
      </c>
      <c r="CH5" s="493">
        <v>5.9955033724706466E-6</v>
      </c>
      <c r="CI5" s="493">
        <v>3.5053526735324843E-5</v>
      </c>
      <c r="CJ5" s="493">
        <v>0</v>
      </c>
      <c r="CK5" s="493">
        <v>0</v>
      </c>
      <c r="CL5" s="493">
        <v>0</v>
      </c>
      <c r="CM5" s="494">
        <v>-1.4986100391886526E-5</v>
      </c>
      <c r="CN5" s="494">
        <v>0</v>
      </c>
      <c r="CO5" s="495">
        <v>6.2136244071166709E-5</v>
      </c>
    </row>
    <row r="6" spans="2:93" ht="20.100000000000001" customHeight="1">
      <c r="B6" s="395" t="s">
        <v>10</v>
      </c>
      <c r="C6" s="396" t="s">
        <v>83</v>
      </c>
      <c r="D6" s="397">
        <v>0.26220745237212684</v>
      </c>
      <c r="E6" s="398">
        <v>0.38829091709908742</v>
      </c>
      <c r="F6" s="398">
        <v>0.16024802829890025</v>
      </c>
      <c r="G6" s="399">
        <v>0.10255803602941792</v>
      </c>
      <c r="H6" s="398">
        <v>5.1461513403897062E-2</v>
      </c>
      <c r="I6" s="400">
        <v>4.9488665299437053E-2</v>
      </c>
      <c r="K6" s="419" t="str">
        <f>IF(ISBLANK(K19),"",K19)</f>
        <v>平成27年（2015年）</v>
      </c>
      <c r="L6" s="420">
        <f>IFERROR(L19/L31,"")</f>
        <v>0.62467945406212722</v>
      </c>
      <c r="M6" s="421">
        <f t="shared" ref="M6:M14" si="0">IFERROR(M19/M31,"")</f>
        <v>0.66061543883874363</v>
      </c>
      <c r="O6" s="438" t="s">
        <v>10</v>
      </c>
      <c r="P6" s="439" t="s">
        <v>83</v>
      </c>
      <c r="Q6" s="492">
        <v>3.454830169961149E-2</v>
      </c>
      <c r="R6" s="493">
        <v>5.535818455793938E-5</v>
      </c>
      <c r="S6" s="493">
        <v>1.052175381309127</v>
      </c>
      <c r="T6" s="493">
        <v>1.0563693486538366E-3</v>
      </c>
      <c r="U6" s="493">
        <v>3.273597886789562E-3</v>
      </c>
      <c r="V6" s="493">
        <v>1.8911462947011307E-3</v>
      </c>
      <c r="W6" s="493">
        <v>1.2683345338897938E-4</v>
      </c>
      <c r="X6" s="493">
        <v>5.8395152506944754E-4</v>
      </c>
      <c r="Y6" s="493">
        <v>1.8786094378711121E-4</v>
      </c>
      <c r="Z6" s="493">
        <v>9.302355094454927E-6</v>
      </c>
      <c r="AA6" s="493">
        <v>2.5831175379631947E-5</v>
      </c>
      <c r="AB6" s="493">
        <v>2.0232100905362915E-5</v>
      </c>
      <c r="AC6" s="493">
        <v>1.7164781344954679E-5</v>
      </c>
      <c r="AD6" s="493">
        <v>1.8886202424905358E-5</v>
      </c>
      <c r="AE6" s="493">
        <v>1.892936570824814E-5</v>
      </c>
      <c r="AF6" s="493">
        <v>3.350198604278377E-5</v>
      </c>
      <c r="AG6" s="493">
        <v>2.6508475809169135E-5</v>
      </c>
      <c r="AH6" s="493">
        <v>1.3919254180466763E-5</v>
      </c>
      <c r="AI6" s="493">
        <v>2.3684038636750163E-5</v>
      </c>
      <c r="AJ6" s="493">
        <v>2.80821218442282E-4</v>
      </c>
      <c r="AK6" s="493">
        <v>7.5287132239941002E-5</v>
      </c>
      <c r="AL6" s="493">
        <v>1.9905645764540196E-5</v>
      </c>
      <c r="AM6" s="493">
        <v>5.5742226499222775E-5</v>
      </c>
      <c r="AN6" s="493">
        <v>3.7861631093156712E-5</v>
      </c>
      <c r="AO6" s="493">
        <v>9.2716748483907772E-5</v>
      </c>
      <c r="AP6" s="493">
        <v>3.2751346916023745E-5</v>
      </c>
      <c r="AQ6" s="493">
        <v>1.4926081795308508E-5</v>
      </c>
      <c r="AR6" s="493">
        <v>1.1510768052528607E-4</v>
      </c>
      <c r="AS6" s="493">
        <v>3.565461518494279E-4</v>
      </c>
      <c r="AT6" s="493">
        <v>8.5176076394358896E-5</v>
      </c>
      <c r="AU6" s="493">
        <v>6.0449773325370315E-4</v>
      </c>
      <c r="AV6" s="493">
        <v>2.4000366967354882E-3</v>
      </c>
      <c r="AW6" s="493">
        <v>6.118663812577313E-4</v>
      </c>
      <c r="AX6" s="493">
        <v>6.2022453859052361E-5</v>
      </c>
      <c r="AY6" s="494">
        <v>3.3492902919133004E-2</v>
      </c>
      <c r="AZ6" s="494">
        <v>2.7821651631403121E-4</v>
      </c>
      <c r="BA6" s="495">
        <v>4.623623581445468E-4</v>
      </c>
      <c r="BC6" s="438" t="s">
        <v>10</v>
      </c>
      <c r="BD6" s="439" t="s">
        <v>83</v>
      </c>
      <c r="BE6" s="492">
        <v>0.11238882869126682</v>
      </c>
      <c r="BF6" s="493">
        <v>0</v>
      </c>
      <c r="BG6" s="493">
        <v>0.16598075784895325</v>
      </c>
      <c r="BH6" s="493">
        <v>1.9073977111227468E-3</v>
      </c>
      <c r="BI6" s="493">
        <v>2.6634290700762605E-3</v>
      </c>
      <c r="BJ6" s="493">
        <v>6.1972087286623432E-3</v>
      </c>
      <c r="BK6" s="493">
        <v>1.0025062656641604E-4</v>
      </c>
      <c r="BL6" s="493">
        <v>6.8131957976208321E-6</v>
      </c>
      <c r="BM6" s="493">
        <v>4.849312116096124E-4</v>
      </c>
      <c r="BN6" s="493">
        <v>0</v>
      </c>
      <c r="BO6" s="493">
        <v>0</v>
      </c>
      <c r="BP6" s="493">
        <v>0</v>
      </c>
      <c r="BQ6" s="493">
        <v>0</v>
      </c>
      <c r="BR6" s="493">
        <v>0</v>
      </c>
      <c r="BS6" s="493">
        <v>0</v>
      </c>
      <c r="BT6" s="493">
        <v>0</v>
      </c>
      <c r="BU6" s="493">
        <v>0</v>
      </c>
      <c r="BV6" s="493">
        <v>0</v>
      </c>
      <c r="BW6" s="493">
        <v>0</v>
      </c>
      <c r="BX6" s="493">
        <v>2.5816445075513099E-4</v>
      </c>
      <c r="BY6" s="493">
        <v>0</v>
      </c>
      <c r="BZ6" s="493">
        <v>0</v>
      </c>
      <c r="CA6" s="493">
        <v>0</v>
      </c>
      <c r="CB6" s="493">
        <v>0</v>
      </c>
      <c r="CC6" s="493">
        <v>1.2972422020686379E-4</v>
      </c>
      <c r="CD6" s="493">
        <v>0</v>
      </c>
      <c r="CE6" s="493">
        <v>0</v>
      </c>
      <c r="CF6" s="493">
        <v>2.5760892083479702E-4</v>
      </c>
      <c r="CG6" s="493">
        <v>0</v>
      </c>
      <c r="CH6" s="493">
        <v>1.9385460904321758E-4</v>
      </c>
      <c r="CI6" s="493">
        <v>1.8701056513295803E-3</v>
      </c>
      <c r="CJ6" s="493">
        <v>6.624828165434961E-3</v>
      </c>
      <c r="CK6" s="493">
        <v>1.5767464180434633E-3</v>
      </c>
      <c r="CL6" s="493">
        <v>6.7074929403636803E-6</v>
      </c>
      <c r="CM6" s="494">
        <v>0.1183040230186502</v>
      </c>
      <c r="CN6" s="494">
        <v>0</v>
      </c>
      <c r="CO6" s="495">
        <v>1.2013007187092232E-3</v>
      </c>
    </row>
    <row r="7" spans="2:93" ht="20.100000000000001" customHeight="1">
      <c r="B7" s="395" t="s">
        <v>14</v>
      </c>
      <c r="C7" s="396" t="s">
        <v>2</v>
      </c>
      <c r="D7" s="397">
        <v>5.5474285951425006E-2</v>
      </c>
      <c r="E7" s="398">
        <v>0.45037025955568855</v>
      </c>
      <c r="F7" s="398">
        <v>0.34860498167402199</v>
      </c>
      <c r="G7" s="399">
        <v>1.714520044459493E-2</v>
      </c>
      <c r="H7" s="398">
        <v>0.16669159997008004</v>
      </c>
      <c r="I7" s="400">
        <v>0.1425686289176453</v>
      </c>
      <c r="K7" s="422" t="str">
        <f t="shared" ref="K7:K14" si="1">IF(ISBLANK(K20),"",K20)</f>
        <v>平成28年（2016年）</v>
      </c>
      <c r="L7" s="423">
        <f t="shared" ref="L7" si="2">IFERROR(L20/L32,"")</f>
        <v>0.59904499943021727</v>
      </c>
      <c r="M7" s="424">
        <f t="shared" si="0"/>
        <v>0.66163167733302597</v>
      </c>
      <c r="O7" s="438" t="s">
        <v>14</v>
      </c>
      <c r="P7" s="439" t="s">
        <v>2</v>
      </c>
      <c r="Q7" s="492">
        <v>2.4874083490905818E-4</v>
      </c>
      <c r="R7" s="493">
        <v>2.2116462532349455E-4</v>
      </c>
      <c r="S7" s="493">
        <v>1.3665314962170043E-4</v>
      </c>
      <c r="T7" s="493">
        <v>1.0115148295147478</v>
      </c>
      <c r="U7" s="493">
        <v>1.6058013524309611E-4</v>
      </c>
      <c r="V7" s="493">
        <v>8.685838282379312E-5</v>
      </c>
      <c r="W7" s="493">
        <v>1.2609226669556514E-4</v>
      </c>
      <c r="X7" s="493">
        <v>4.8799976418891666E-4</v>
      </c>
      <c r="Y7" s="493">
        <v>1.805585419716973E-4</v>
      </c>
      <c r="Z7" s="493">
        <v>3.2921748124739301E-5</v>
      </c>
      <c r="AA7" s="493">
        <v>8.4914150527499449E-5</v>
      </c>
      <c r="AB7" s="493">
        <v>8.8874936527564175E-5</v>
      </c>
      <c r="AC7" s="493">
        <v>5.3215570992438998E-5</v>
      </c>
      <c r="AD7" s="493">
        <v>2.0354651614376535E-4</v>
      </c>
      <c r="AE7" s="493">
        <v>6.3170989250949081E-5</v>
      </c>
      <c r="AF7" s="493">
        <v>3.5940096035584943E-4</v>
      </c>
      <c r="AG7" s="493">
        <v>1.4743319664268018E-4</v>
      </c>
      <c r="AH7" s="493">
        <v>1.735352661676878E-4</v>
      </c>
      <c r="AI7" s="493">
        <v>1.2511413218899357E-4</v>
      </c>
      <c r="AJ7" s="493">
        <v>4.2209770743256394E-4</v>
      </c>
      <c r="AK7" s="493">
        <v>1.7095552072393861E-4</v>
      </c>
      <c r="AL7" s="493">
        <v>4.0127864462513397E-5</v>
      </c>
      <c r="AM7" s="493">
        <v>1.172725535459205E-4</v>
      </c>
      <c r="AN7" s="493">
        <v>1.9297556134983677E-4</v>
      </c>
      <c r="AO7" s="493">
        <v>2.5223946580929654E-4</v>
      </c>
      <c r="AP7" s="493">
        <v>1.225957436312039E-4</v>
      </c>
      <c r="AQ7" s="493">
        <v>1.6132375439401096E-5</v>
      </c>
      <c r="AR7" s="493">
        <v>1.2853578945096222E-4</v>
      </c>
      <c r="AS7" s="493">
        <v>2.6294762657086776E-4</v>
      </c>
      <c r="AT7" s="493">
        <v>2.3368807097577177E-4</v>
      </c>
      <c r="AU7" s="493">
        <v>5.9176359415400576E-5</v>
      </c>
      <c r="AV7" s="493">
        <v>2.2663665880025654E-4</v>
      </c>
      <c r="AW7" s="493">
        <v>1.305988543060282E-3</v>
      </c>
      <c r="AX7" s="493">
        <v>1.6759157552206235E-4</v>
      </c>
      <c r="AY7" s="494">
        <v>2.9395819577829937E-4</v>
      </c>
      <c r="AZ7" s="494">
        <v>1.0522541099133914E-3</v>
      </c>
      <c r="BA7" s="495">
        <v>1.2918657017542136E-4</v>
      </c>
      <c r="BC7" s="438" t="s">
        <v>14</v>
      </c>
      <c r="BD7" s="439" t="s">
        <v>2</v>
      </c>
      <c r="BE7" s="492">
        <v>3.4142721317150316E-3</v>
      </c>
      <c r="BF7" s="493">
        <v>2.8129395218002813E-3</v>
      </c>
      <c r="BG7" s="493">
        <v>1.0988305139957514E-3</v>
      </c>
      <c r="BH7" s="493">
        <v>0.2045777545066946</v>
      </c>
      <c r="BI7" s="493">
        <v>2.0639678263838826E-3</v>
      </c>
      <c r="BJ7" s="493">
        <v>9.5536088883946399E-4</v>
      </c>
      <c r="BK7" s="493">
        <v>1.6040100250626567E-3</v>
      </c>
      <c r="BL7" s="493">
        <v>8.1077029991687907E-3</v>
      </c>
      <c r="BM7" s="493">
        <v>2.4246560580480619E-3</v>
      </c>
      <c r="BN7" s="493">
        <v>3.2254281022753929E-4</v>
      </c>
      <c r="BO7" s="493">
        <v>8.6437427406066826E-4</v>
      </c>
      <c r="BP7" s="493">
        <v>1.0984002211744664E-3</v>
      </c>
      <c r="BQ7" s="493">
        <v>4.7281323877068556E-4</v>
      </c>
      <c r="BR7" s="493">
        <v>3.0928996150480685E-3</v>
      </c>
      <c r="BS7" s="493">
        <v>3.4217279726261765E-4</v>
      </c>
      <c r="BT7" s="493">
        <v>5.4026608436513754E-3</v>
      </c>
      <c r="BU7" s="493">
        <v>1.6917775451198457E-3</v>
      </c>
      <c r="BV7" s="493">
        <v>2.0785550458715597E-3</v>
      </c>
      <c r="BW7" s="493">
        <v>1.7157305400036121E-3</v>
      </c>
      <c r="BX7" s="493">
        <v>6.8090873886665808E-3</v>
      </c>
      <c r="BY7" s="493">
        <v>2.2398380170320325E-3</v>
      </c>
      <c r="BZ7" s="493">
        <v>1.4832803261836922E-4</v>
      </c>
      <c r="CA7" s="493">
        <v>8.2559339525283795E-4</v>
      </c>
      <c r="CB7" s="493">
        <v>2.7490491759524921E-3</v>
      </c>
      <c r="CC7" s="493">
        <v>3.8488712834590035E-3</v>
      </c>
      <c r="CD7" s="493">
        <v>1.4719867083972469E-3</v>
      </c>
      <c r="CE7" s="493">
        <v>2.8275417994218962E-5</v>
      </c>
      <c r="CF7" s="493">
        <v>1.4411687878869764E-3</v>
      </c>
      <c r="CG7" s="493">
        <v>3.5310140736132365E-3</v>
      </c>
      <c r="CH7" s="493">
        <v>3.5473394953784662E-3</v>
      </c>
      <c r="CI7" s="493">
        <v>4.136316154768331E-4</v>
      </c>
      <c r="CJ7" s="493">
        <v>3.38016086945598E-3</v>
      </c>
      <c r="CK7" s="493">
        <v>2.2331528072941659E-2</v>
      </c>
      <c r="CL7" s="493">
        <v>2.2704863603131057E-3</v>
      </c>
      <c r="CM7" s="494">
        <v>4.265418824040702E-3</v>
      </c>
      <c r="CN7" s="494">
        <v>1.7269050523207295E-2</v>
      </c>
      <c r="CO7" s="495">
        <v>6.8349868478283378E-4</v>
      </c>
    </row>
    <row r="8" spans="2:93" ht="20.100000000000001" customHeight="1">
      <c r="B8" s="401" t="s">
        <v>15</v>
      </c>
      <c r="C8" s="402" t="s">
        <v>3</v>
      </c>
      <c r="D8" s="403">
        <v>0.16621445523736378</v>
      </c>
      <c r="E8" s="404">
        <v>0.38257768334787723</v>
      </c>
      <c r="F8" s="404">
        <v>0.14245172060553174</v>
      </c>
      <c r="G8" s="405">
        <v>1.3241534929296723E-3</v>
      </c>
      <c r="H8" s="404">
        <v>4.4071783586902911E-2</v>
      </c>
      <c r="I8" s="406">
        <v>3.8403460181355993E-2</v>
      </c>
      <c r="K8" s="425" t="str">
        <f t="shared" si="1"/>
        <v>平成29年（2017年）</v>
      </c>
      <c r="L8" s="423">
        <f t="shared" ref="L8" si="3">IFERROR(L21/L33,"")</f>
        <v>0.59507024568869082</v>
      </c>
      <c r="M8" s="424">
        <f t="shared" si="0"/>
        <v>0.63798987150944986</v>
      </c>
      <c r="O8" s="440" t="s">
        <v>15</v>
      </c>
      <c r="P8" s="441" t="s">
        <v>3</v>
      </c>
      <c r="Q8" s="496">
        <v>6.0090627515267739E-3</v>
      </c>
      <c r="R8" s="497">
        <v>9.4731312113806722E-4</v>
      </c>
      <c r="S8" s="497">
        <v>3.9953071938091606E-3</v>
      </c>
      <c r="T8" s="497">
        <v>1.6902654838654592E-3</v>
      </c>
      <c r="U8" s="497">
        <v>1.0521921681016784</v>
      </c>
      <c r="V8" s="497">
        <v>3.2535090690388735E-3</v>
      </c>
      <c r="W8" s="497">
        <v>6.4674320143255886E-4</v>
      </c>
      <c r="X8" s="497">
        <v>1.7972513437253688E-3</v>
      </c>
      <c r="Y8" s="497">
        <v>2.3360323600197532E-3</v>
      </c>
      <c r="Z8" s="497">
        <v>2.7661331795296858E-4</v>
      </c>
      <c r="AA8" s="497">
        <v>1.0004773432632252E-3</v>
      </c>
      <c r="AB8" s="497">
        <v>9.414201951098663E-4</v>
      </c>
      <c r="AC8" s="497">
        <v>3.1966936021270766E-4</v>
      </c>
      <c r="AD8" s="497">
        <v>4.5867187001159273E-4</v>
      </c>
      <c r="AE8" s="497">
        <v>9.1951357202602849E-4</v>
      </c>
      <c r="AF8" s="497">
        <v>1.0574720643395524E-3</v>
      </c>
      <c r="AG8" s="497">
        <v>9.2251431924205102E-4</v>
      </c>
      <c r="AH8" s="497">
        <v>8.9823164291978955E-4</v>
      </c>
      <c r="AI8" s="497">
        <v>8.522531652217244E-4</v>
      </c>
      <c r="AJ8" s="497">
        <v>2.0318358978054566E-2</v>
      </c>
      <c r="AK8" s="497">
        <v>8.0442609278076754E-3</v>
      </c>
      <c r="AL8" s="497">
        <v>5.48113035476474E-4</v>
      </c>
      <c r="AM8" s="497">
        <v>1.4976635034371344E-3</v>
      </c>
      <c r="AN8" s="497">
        <v>1.6272606890664358E-3</v>
      </c>
      <c r="AO8" s="497">
        <v>2.0364424680195752E-3</v>
      </c>
      <c r="AP8" s="497">
        <v>1.5103102455680981E-3</v>
      </c>
      <c r="AQ8" s="497">
        <v>3.361785811835193E-4</v>
      </c>
      <c r="AR8" s="497">
        <v>1.4644020983871895E-3</v>
      </c>
      <c r="AS8" s="497">
        <v>1.0025094111717616E-2</v>
      </c>
      <c r="AT8" s="497">
        <v>9.0653081640344377E-4</v>
      </c>
      <c r="AU8" s="497">
        <v>1.9390058553975021E-3</v>
      </c>
      <c r="AV8" s="497">
        <v>1.5670345940716804E-3</v>
      </c>
      <c r="AW8" s="497">
        <v>3.9047853881509493E-3</v>
      </c>
      <c r="AX8" s="497">
        <v>1.307320552000152E-3</v>
      </c>
      <c r="AY8" s="498">
        <v>1.9086728661013267E-3</v>
      </c>
      <c r="AZ8" s="498">
        <v>7.6933509185579549E-2</v>
      </c>
      <c r="BA8" s="499">
        <v>1.1159581112089054E-3</v>
      </c>
      <c r="BC8" s="440" t="s">
        <v>15</v>
      </c>
      <c r="BD8" s="441" t="s">
        <v>3</v>
      </c>
      <c r="BE8" s="496">
        <v>2.8272070068451415E-2</v>
      </c>
      <c r="BF8" s="497">
        <v>1.1251758087201125E-3</v>
      </c>
      <c r="BG8" s="497">
        <v>1.399804550397093E-2</v>
      </c>
      <c r="BH8" s="497">
        <v>6.4327922806492631E-3</v>
      </c>
      <c r="BI8" s="497">
        <v>0.29448723299313273</v>
      </c>
      <c r="BJ8" s="497">
        <v>1.5407089889855483E-2</v>
      </c>
      <c r="BK8" s="497">
        <v>8.0200501253132835E-4</v>
      </c>
      <c r="BL8" s="497">
        <v>7.61715290174009E-3</v>
      </c>
      <c r="BM8" s="497">
        <v>9.8961887998850525E-3</v>
      </c>
      <c r="BN8" s="497">
        <v>2.9322073657049027E-4</v>
      </c>
      <c r="BO8" s="497">
        <v>2.7822046946327761E-3</v>
      </c>
      <c r="BP8" s="497">
        <v>3.5417803050115442E-3</v>
      </c>
      <c r="BQ8" s="497">
        <v>1.8185124568103291E-4</v>
      </c>
      <c r="BR8" s="497">
        <v>6.9886247137407331E-4</v>
      </c>
      <c r="BS8" s="497">
        <v>3.0795551753635586E-3</v>
      </c>
      <c r="BT8" s="497">
        <v>3.4413754882472217E-3</v>
      </c>
      <c r="BU8" s="497">
        <v>2.641669035617464E-3</v>
      </c>
      <c r="BV8" s="497">
        <v>3.5837155963302754E-3</v>
      </c>
      <c r="BW8" s="497">
        <v>3.3050388296911684E-3</v>
      </c>
      <c r="BX8" s="497">
        <v>0.11286627081450884</v>
      </c>
      <c r="BY8" s="497">
        <v>4.3127634373738642E-2</v>
      </c>
      <c r="BZ8" s="497">
        <v>9.106651304941738E-4</v>
      </c>
      <c r="CA8" s="497">
        <v>2.373581011351909E-3</v>
      </c>
      <c r="CB8" s="497">
        <v>5.1110962834456531E-3</v>
      </c>
      <c r="CC8" s="497">
        <v>7.4313446147074831E-3</v>
      </c>
      <c r="CD8" s="497">
        <v>3.927726910030278E-3</v>
      </c>
      <c r="CE8" s="497">
        <v>4.0742306837124597E-4</v>
      </c>
      <c r="CF8" s="497">
        <v>4.7864818367696202E-3</v>
      </c>
      <c r="CG8" s="497">
        <v>4.7302137104232173E-2</v>
      </c>
      <c r="CH8" s="497">
        <v>1.2430676992255809E-3</v>
      </c>
      <c r="CI8" s="497">
        <v>5.8995085495551708E-3</v>
      </c>
      <c r="CJ8" s="497">
        <v>5.4008994619738635E-3</v>
      </c>
      <c r="CK8" s="497">
        <v>1.463632001096867E-2</v>
      </c>
      <c r="CL8" s="497">
        <v>3.4325595122311134E-3</v>
      </c>
      <c r="CM8" s="498">
        <v>6.005679732048525E-3</v>
      </c>
      <c r="CN8" s="498">
        <v>0.43390896835077358</v>
      </c>
      <c r="CO8" s="499">
        <v>2.1747685424908349E-3</v>
      </c>
    </row>
    <row r="9" spans="2:93" ht="20.100000000000001" customHeight="1">
      <c r="B9" s="407" t="s">
        <v>19</v>
      </c>
      <c r="C9" s="408" t="s">
        <v>5</v>
      </c>
      <c r="D9" s="409">
        <v>0.24699347832870466</v>
      </c>
      <c r="E9" s="410">
        <v>0.46165161172920322</v>
      </c>
      <c r="F9" s="410">
        <v>0.10711162557940869</v>
      </c>
      <c r="G9" s="411">
        <v>1.072064818016384E-2</v>
      </c>
      <c r="H9" s="410">
        <v>2.1093761847233244E-2</v>
      </c>
      <c r="I9" s="412">
        <v>2.1038158832538883E-2</v>
      </c>
      <c r="K9" s="426" t="str">
        <f t="shared" si="1"/>
        <v>平成30年（2018年）</v>
      </c>
      <c r="L9" s="423">
        <f t="shared" ref="L9" si="4">IFERROR(L22/L34,"")</f>
        <v>0.58948526099131648</v>
      </c>
      <c r="M9" s="424">
        <f t="shared" si="0"/>
        <v>0.5401184019760511</v>
      </c>
      <c r="N9" s="3"/>
      <c r="O9" s="442" t="s">
        <v>19</v>
      </c>
      <c r="P9" s="443" t="s">
        <v>5</v>
      </c>
      <c r="Q9" s="500">
        <v>1.5469280603964649E-2</v>
      </c>
      <c r="R9" s="501">
        <v>1.8821636454216294E-3</v>
      </c>
      <c r="S9" s="501">
        <v>5.6471816541071645E-3</v>
      </c>
      <c r="T9" s="501">
        <v>2.4311904255624149E-2</v>
      </c>
      <c r="U9" s="501">
        <v>1.0361842939392907E-2</v>
      </c>
      <c r="V9" s="501">
        <v>1.0712553254897494</v>
      </c>
      <c r="W9" s="501">
        <v>4.4474245247796952E-2</v>
      </c>
      <c r="X9" s="501">
        <v>5.0903309366854332E-2</v>
      </c>
      <c r="Y9" s="501">
        <v>1.0678457523958799E-2</v>
      </c>
      <c r="Z9" s="501">
        <v>6.765810357238104E-4</v>
      </c>
      <c r="AA9" s="501">
        <v>1.4558317925321455E-3</v>
      </c>
      <c r="AB9" s="501">
        <v>1.8511325767624426E-3</v>
      </c>
      <c r="AC9" s="501">
        <v>4.9353169862622378E-4</v>
      </c>
      <c r="AD9" s="501">
        <v>1.2801822229559284E-3</v>
      </c>
      <c r="AE9" s="501">
        <v>1.7692903714268515E-3</v>
      </c>
      <c r="AF9" s="501">
        <v>3.8913395070631447E-3</v>
      </c>
      <c r="AG9" s="501">
        <v>2.0873105540853191E-3</v>
      </c>
      <c r="AH9" s="501">
        <v>1.5254801441900898E-3</v>
      </c>
      <c r="AI9" s="501">
        <v>4.1497377212310459E-3</v>
      </c>
      <c r="AJ9" s="501">
        <v>1.0655035080824958E-2</v>
      </c>
      <c r="AK9" s="501">
        <v>1.7740055181577738E-3</v>
      </c>
      <c r="AL9" s="501">
        <v>5.0427087391638015E-4</v>
      </c>
      <c r="AM9" s="501">
        <v>4.2572605999356521E-3</v>
      </c>
      <c r="AN9" s="501">
        <v>5.4869979401384337E-3</v>
      </c>
      <c r="AO9" s="501">
        <v>3.3574346817000212E-4</v>
      </c>
      <c r="AP9" s="501">
        <v>3.284961738971121E-4</v>
      </c>
      <c r="AQ9" s="501">
        <v>1.08204135517646E-4</v>
      </c>
      <c r="AR9" s="501">
        <v>7.4665246093112182E-4</v>
      </c>
      <c r="AS9" s="501">
        <v>1.8531216426789729E-3</v>
      </c>
      <c r="AT9" s="501">
        <v>6.2529443984746637E-4</v>
      </c>
      <c r="AU9" s="501">
        <v>2.6809763499007887E-3</v>
      </c>
      <c r="AV9" s="501">
        <v>3.2197557168298953E-2</v>
      </c>
      <c r="AW9" s="501">
        <v>1.0860306632816362E-3</v>
      </c>
      <c r="AX9" s="501">
        <v>1.5297055744295932E-3</v>
      </c>
      <c r="AY9" s="502">
        <v>2.4594230563617916E-3</v>
      </c>
      <c r="AZ9" s="502">
        <v>5.1962397032155076E-3</v>
      </c>
      <c r="BA9" s="503">
        <v>3.9468378794584461E-3</v>
      </c>
      <c r="BB9" s="3"/>
      <c r="BC9" s="442" t="s">
        <v>19</v>
      </c>
      <c r="BD9" s="443" t="s">
        <v>5</v>
      </c>
      <c r="BE9" s="500">
        <v>5.0784926936947403E-2</v>
      </c>
      <c r="BF9" s="501">
        <v>5.5321143928738865E-3</v>
      </c>
      <c r="BG9" s="501">
        <v>8.6346514711482438E-3</v>
      </c>
      <c r="BH9" s="501">
        <v>8.9273692871568555E-2</v>
      </c>
      <c r="BI9" s="501">
        <v>3.2590962552642565E-2</v>
      </c>
      <c r="BJ9" s="501">
        <v>0.2678498314217691</v>
      </c>
      <c r="BK9" s="501">
        <v>0.1657142857142857</v>
      </c>
      <c r="BL9" s="501">
        <v>0.18711079619006091</v>
      </c>
      <c r="BM9" s="501">
        <v>3.6297999209741728E-2</v>
      </c>
      <c r="BN9" s="501">
        <v>1.8472906403940886E-3</v>
      </c>
      <c r="BO9" s="501">
        <v>4.1327894978525704E-3</v>
      </c>
      <c r="BP9" s="501">
        <v>6.1570189268555118E-3</v>
      </c>
      <c r="BQ9" s="501">
        <v>9.0925622840516457E-4</v>
      </c>
      <c r="BR9" s="501">
        <v>3.5145273870340796E-3</v>
      </c>
      <c r="BS9" s="501">
        <v>4.5052751639577983E-3</v>
      </c>
      <c r="BT9" s="501">
        <v>1.2026561976285372E-2</v>
      </c>
      <c r="BU9" s="501">
        <v>5.8102851754525849E-3</v>
      </c>
      <c r="BV9" s="501">
        <v>2.9386467889908259E-3</v>
      </c>
      <c r="BW9" s="501">
        <v>1.3482029980133646E-2</v>
      </c>
      <c r="BX9" s="501">
        <v>3.7111139796050081E-2</v>
      </c>
      <c r="BY9" s="501">
        <v>3.4358519655653852E-3</v>
      </c>
      <c r="BZ9" s="501">
        <v>5.0017592394566363E-4</v>
      </c>
      <c r="CA9" s="501">
        <v>1.2108703130374958E-2</v>
      </c>
      <c r="CB9" s="501">
        <v>1.9229999332755054E-2</v>
      </c>
      <c r="CC9" s="501">
        <v>6.9495117967962755E-6</v>
      </c>
      <c r="CD9" s="501">
        <v>1.4574125825715317E-5</v>
      </c>
      <c r="CE9" s="501">
        <v>2.3134432904360968E-5</v>
      </c>
      <c r="CF9" s="501">
        <v>4.1613748750236439E-4</v>
      </c>
      <c r="CG9" s="501">
        <v>4.099339195937652E-3</v>
      </c>
      <c r="CH9" s="501">
        <v>8.3137646764926305E-4</v>
      </c>
      <c r="CI9" s="501">
        <v>8.656468427288469E-3</v>
      </c>
      <c r="CJ9" s="501">
        <v>0.11876953889114213</v>
      </c>
      <c r="CK9" s="501">
        <v>2.0394872146431756E-3</v>
      </c>
      <c r="CL9" s="501">
        <v>4.0680944683305718E-3</v>
      </c>
      <c r="CM9" s="502">
        <v>6.2885423769453832E-3</v>
      </c>
      <c r="CN9" s="502">
        <v>1.386659818963857E-2</v>
      </c>
      <c r="CO9" s="503">
        <v>1.2447960895590398E-2</v>
      </c>
    </row>
    <row r="10" spans="2:93" ht="20.100000000000001" customHeight="1">
      <c r="B10" s="395" t="s">
        <v>21</v>
      </c>
      <c r="C10" s="396" t="s">
        <v>6</v>
      </c>
      <c r="D10" s="397">
        <v>3.5511424402161818E-2</v>
      </c>
      <c r="E10" s="398">
        <v>0.3130827067669173</v>
      </c>
      <c r="F10" s="398">
        <v>6.1553884711779451E-2</v>
      </c>
      <c r="G10" s="399">
        <v>2.0764712849822391E-2</v>
      </c>
      <c r="H10" s="398">
        <v>1.6641604010025061E-2</v>
      </c>
      <c r="I10" s="400">
        <v>1.6641604010025061E-2</v>
      </c>
      <c r="K10" s="426" t="str">
        <f t="shared" si="1"/>
        <v>令和元年（2019年）</v>
      </c>
      <c r="L10" s="423">
        <f t="shared" ref="L10" si="5">IFERROR(L23/L35,"")</f>
        <v>0.57400213005402745</v>
      </c>
      <c r="M10" s="424">
        <f t="shared" si="0"/>
        <v>0.58761073014152609</v>
      </c>
      <c r="O10" s="438" t="s">
        <v>21</v>
      </c>
      <c r="P10" s="439" t="s">
        <v>6</v>
      </c>
      <c r="Q10" s="492">
        <v>1.1643040797222211E-3</v>
      </c>
      <c r="R10" s="493">
        <v>2.8664028563221491E-3</v>
      </c>
      <c r="S10" s="493">
        <v>5.9710924365475465E-4</v>
      </c>
      <c r="T10" s="493">
        <v>4.8253399814769714E-4</v>
      </c>
      <c r="U10" s="493">
        <v>6.993084675169383E-4</v>
      </c>
      <c r="V10" s="493">
        <v>4.1045443453494344E-4</v>
      </c>
      <c r="W10" s="493">
        <v>1.0013616867768207</v>
      </c>
      <c r="X10" s="493">
        <v>4.9393840025163433E-4</v>
      </c>
      <c r="Y10" s="493">
        <v>1.164333128016928E-3</v>
      </c>
      <c r="Z10" s="493">
        <v>5.847925780915475E-4</v>
      </c>
      <c r="AA10" s="493">
        <v>6.1431686590402888E-4</v>
      </c>
      <c r="AB10" s="493">
        <v>4.8832594058266857E-4</v>
      </c>
      <c r="AC10" s="493">
        <v>2.6178662184788489E-4</v>
      </c>
      <c r="AD10" s="493">
        <v>1.8138260715269938E-4</v>
      </c>
      <c r="AE10" s="493">
        <v>1.8771104052459656E-4</v>
      </c>
      <c r="AF10" s="493">
        <v>3.4989389120183671E-4</v>
      </c>
      <c r="AG10" s="493">
        <v>2.1525022377011447E-4</v>
      </c>
      <c r="AH10" s="493">
        <v>9.8831147279598635E-5</v>
      </c>
      <c r="AI10" s="493">
        <v>2.496714972015167E-4</v>
      </c>
      <c r="AJ10" s="493">
        <v>6.3933311467204721E-4</v>
      </c>
      <c r="AK10" s="493">
        <v>8.4116970135049082E-4</v>
      </c>
      <c r="AL10" s="493">
        <v>2.4684069735317589E-3</v>
      </c>
      <c r="AM10" s="493">
        <v>8.0768173798900322E-4</v>
      </c>
      <c r="AN10" s="493">
        <v>1.1012064903702765E-3</v>
      </c>
      <c r="AO10" s="493">
        <v>5.1902632821539498E-4</v>
      </c>
      <c r="AP10" s="493">
        <v>2.703886073473858E-4</v>
      </c>
      <c r="AQ10" s="493">
        <v>7.5966758216165686E-5</v>
      </c>
      <c r="AR10" s="493">
        <v>5.6158744682177405E-3</v>
      </c>
      <c r="AS10" s="493">
        <v>5.5815699315038916E-4</v>
      </c>
      <c r="AT10" s="493">
        <v>5.3102163975713313E-4</v>
      </c>
      <c r="AU10" s="493">
        <v>4.4083924358707802E-4</v>
      </c>
      <c r="AV10" s="493">
        <v>2.7766487908522649E-4</v>
      </c>
      <c r="AW10" s="493">
        <v>4.9102206319127798E-4</v>
      </c>
      <c r="AX10" s="493">
        <v>2.4666044951172092E-4</v>
      </c>
      <c r="AY10" s="494">
        <v>6.6291052602237264E-4</v>
      </c>
      <c r="AZ10" s="494">
        <v>4.2069077453500052E-4</v>
      </c>
      <c r="BA10" s="495">
        <v>1.4825169303187497E-3</v>
      </c>
      <c r="BC10" s="438" t="s">
        <v>21</v>
      </c>
      <c r="BD10" s="439" t="s">
        <v>6</v>
      </c>
      <c r="BE10" s="492">
        <v>1.6288923295057128E-2</v>
      </c>
      <c r="BF10" s="493">
        <v>1.5283638068448195E-2</v>
      </c>
      <c r="BG10" s="493">
        <v>3.9525782371913985E-3</v>
      </c>
      <c r="BH10" s="493">
        <v>5.1611938065674323E-3</v>
      </c>
      <c r="BI10" s="493">
        <v>8.8553325492279084E-3</v>
      </c>
      <c r="BJ10" s="493">
        <v>3.2906875060025984E-3</v>
      </c>
      <c r="BK10" s="493">
        <v>2.5463659147869674E-2</v>
      </c>
      <c r="BL10" s="493">
        <v>6.4657228119421699E-3</v>
      </c>
      <c r="BM10" s="493">
        <v>1.8086138151514063E-2</v>
      </c>
      <c r="BN10" s="493">
        <v>1.0086793338024865E-2</v>
      </c>
      <c r="BO10" s="493">
        <v>8.346614083898328E-3</v>
      </c>
      <c r="BP10" s="493">
        <v>5.4023357816948238E-3</v>
      </c>
      <c r="BQ10" s="493">
        <v>1.5275504637206766E-3</v>
      </c>
      <c r="BR10" s="493">
        <v>4.2162777198601119E-4</v>
      </c>
      <c r="BS10" s="493">
        <v>0</v>
      </c>
      <c r="BT10" s="493">
        <v>1.622789405740493E-3</v>
      </c>
      <c r="BU10" s="493">
        <v>2.0107192134621117E-4</v>
      </c>
      <c r="BV10" s="493">
        <v>0</v>
      </c>
      <c r="BW10" s="493">
        <v>2.0739269158991029E-3</v>
      </c>
      <c r="BX10" s="493">
        <v>3.0657028527171807E-3</v>
      </c>
      <c r="BY10" s="493">
        <v>1.3419177248274629E-2</v>
      </c>
      <c r="BZ10" s="493">
        <v>5.6109390199311479E-2</v>
      </c>
      <c r="CA10" s="493">
        <v>1.2039903680770554E-2</v>
      </c>
      <c r="CB10" s="493">
        <v>1.3291519316741175E-2</v>
      </c>
      <c r="CC10" s="493">
        <v>1.9852438699514692E-3</v>
      </c>
      <c r="CD10" s="493">
        <v>3.7164020855574056E-4</v>
      </c>
      <c r="CE10" s="493">
        <v>3.4187550847555653E-4</v>
      </c>
      <c r="CF10" s="493">
        <v>0.14227398420118717</v>
      </c>
      <c r="CG10" s="493">
        <v>7.916197265986245E-3</v>
      </c>
      <c r="CH10" s="493">
        <v>6.5470896827379468E-3</v>
      </c>
      <c r="CI10" s="493">
        <v>4.3711747838950073E-3</v>
      </c>
      <c r="CJ10" s="493">
        <v>2.5214366984792416E-3</v>
      </c>
      <c r="CK10" s="493">
        <v>4.6788236100637551E-3</v>
      </c>
      <c r="CL10" s="493">
        <v>1.9585879385861948E-3</v>
      </c>
      <c r="CM10" s="494">
        <v>6.6987868751732767E-3</v>
      </c>
      <c r="CN10" s="494">
        <v>0</v>
      </c>
      <c r="CO10" s="495">
        <v>2.4668088896253184E-2</v>
      </c>
    </row>
    <row r="11" spans="2:93" ht="20.100000000000001" customHeight="1">
      <c r="B11" s="395" t="s">
        <v>23</v>
      </c>
      <c r="C11" s="396" t="s">
        <v>202</v>
      </c>
      <c r="D11" s="397">
        <v>0.11921216052005756</v>
      </c>
      <c r="E11" s="398">
        <v>0.42520473653371849</v>
      </c>
      <c r="F11" s="398">
        <v>0.25604671127038847</v>
      </c>
      <c r="G11" s="399">
        <v>3.454703601386428E-3</v>
      </c>
      <c r="H11" s="398">
        <v>5.4137653807895134E-2</v>
      </c>
      <c r="I11" s="400">
        <v>5.3483587011323531E-2</v>
      </c>
      <c r="K11" s="426" t="str">
        <f t="shared" si="1"/>
        <v>令和２年（2020年）</v>
      </c>
      <c r="L11" s="423">
        <f t="shared" ref="L11" si="6">IFERROR(L24/L36,"")</f>
        <v>0.53516732899992814</v>
      </c>
      <c r="M11" s="424">
        <f t="shared" si="0"/>
        <v>0.56758391640723727</v>
      </c>
      <c r="O11" s="438" t="s">
        <v>23</v>
      </c>
      <c r="P11" s="439" t="s">
        <v>202</v>
      </c>
      <c r="Q11" s="492">
        <v>1.8254987360343414E-3</v>
      </c>
      <c r="R11" s="493">
        <v>7.8030468374817733E-4</v>
      </c>
      <c r="S11" s="493">
        <v>2.67330193817525E-3</v>
      </c>
      <c r="T11" s="493">
        <v>1.3412296227999327E-3</v>
      </c>
      <c r="U11" s="493">
        <v>1.1419392617878614E-3</v>
      </c>
      <c r="V11" s="493">
        <v>2.939877769234807E-3</v>
      </c>
      <c r="W11" s="493">
        <v>1.2904015299468163E-3</v>
      </c>
      <c r="X11" s="493">
        <v>1.0209667781006784</v>
      </c>
      <c r="Y11" s="493">
        <v>7.0949267266933467E-4</v>
      </c>
      <c r="Z11" s="493">
        <v>2.6393403754985711E-4</v>
      </c>
      <c r="AA11" s="493">
        <v>5.9386375720958315E-4</v>
      </c>
      <c r="AB11" s="493">
        <v>7.7621987908000451E-4</v>
      </c>
      <c r="AC11" s="493">
        <v>1.5351869053236329E-3</v>
      </c>
      <c r="AD11" s="493">
        <v>3.3231693160034347E-3</v>
      </c>
      <c r="AE11" s="493">
        <v>3.6385874193682792E-3</v>
      </c>
      <c r="AF11" s="493">
        <v>2.6947275396230759E-3</v>
      </c>
      <c r="AG11" s="493">
        <v>2.1124459042996197E-3</v>
      </c>
      <c r="AH11" s="493">
        <v>3.3422006652884155E-3</v>
      </c>
      <c r="AI11" s="493">
        <v>4.5314437396040659E-3</v>
      </c>
      <c r="AJ11" s="493">
        <v>6.6569877617001973E-3</v>
      </c>
      <c r="AK11" s="493">
        <v>2.8912733754338595E-3</v>
      </c>
      <c r="AL11" s="493">
        <v>2.7704079577056597E-4</v>
      </c>
      <c r="AM11" s="493">
        <v>5.1812360253292158E-3</v>
      </c>
      <c r="AN11" s="493">
        <v>2.1663486474836828E-3</v>
      </c>
      <c r="AO11" s="493">
        <v>1.0067567568124234E-3</v>
      </c>
      <c r="AP11" s="493">
        <v>6.431113505044096E-4</v>
      </c>
      <c r="AQ11" s="493">
        <v>2.0766722472578757E-4</v>
      </c>
      <c r="AR11" s="493">
        <v>1.0011467359662253E-3</v>
      </c>
      <c r="AS11" s="493">
        <v>1.4237134539802946E-3</v>
      </c>
      <c r="AT11" s="493">
        <v>6.0643709145340695E-4</v>
      </c>
      <c r="AU11" s="493">
        <v>1.0568386102761925E-3</v>
      </c>
      <c r="AV11" s="493">
        <v>5.87589340318619E-4</v>
      </c>
      <c r="AW11" s="493">
        <v>1.6834843334609785E-3</v>
      </c>
      <c r="AX11" s="493">
        <v>2.4986723997896718E-3</v>
      </c>
      <c r="AY11" s="494">
        <v>8.0383150951801824E-4</v>
      </c>
      <c r="AZ11" s="494">
        <v>6.5438006640447365E-3</v>
      </c>
      <c r="BA11" s="495">
        <v>1.3712458712916448E-3</v>
      </c>
      <c r="BC11" s="438" t="s">
        <v>23</v>
      </c>
      <c r="BD11" s="439" t="s">
        <v>202</v>
      </c>
      <c r="BE11" s="492">
        <v>1.1084529316505397E-2</v>
      </c>
      <c r="BF11" s="493">
        <v>2.3441162681669013E-3</v>
      </c>
      <c r="BG11" s="493">
        <v>1.6870145302556903E-2</v>
      </c>
      <c r="BH11" s="493">
        <v>8.6393896327324401E-3</v>
      </c>
      <c r="BI11" s="493">
        <v>6.6699548507037978E-3</v>
      </c>
      <c r="BJ11" s="493">
        <v>2.0835966051832119E-2</v>
      </c>
      <c r="BK11" s="493">
        <v>7.1177944862155385E-3</v>
      </c>
      <c r="BL11" s="493">
        <v>0.17000286154223501</v>
      </c>
      <c r="BM11" s="493">
        <v>3.0173497611264773E-3</v>
      </c>
      <c r="BN11" s="493">
        <v>1.2315270935960591E-3</v>
      </c>
      <c r="BO11" s="493">
        <v>2.7822046946327761E-3</v>
      </c>
      <c r="BP11" s="493">
        <v>4.8942322780222815E-3</v>
      </c>
      <c r="BQ11" s="493">
        <v>1.1020185488270594E-2</v>
      </c>
      <c r="BR11" s="493">
        <v>2.5294778457708712E-2</v>
      </c>
      <c r="BS11" s="493">
        <v>2.7373823781009408E-2</v>
      </c>
      <c r="BT11" s="493">
        <v>1.8604002880534161E-2</v>
      </c>
      <c r="BU11" s="493">
        <v>1.4040366921588884E-2</v>
      </c>
      <c r="BV11" s="493">
        <v>2.3939220183486237E-2</v>
      </c>
      <c r="BW11" s="493">
        <v>3.3893203299018723E-2</v>
      </c>
      <c r="BX11" s="493">
        <v>5.2036272105331093E-2</v>
      </c>
      <c r="BY11" s="493">
        <v>2.056713889642486E-2</v>
      </c>
      <c r="BZ11" s="493">
        <v>0</v>
      </c>
      <c r="CA11" s="493">
        <v>3.4348125214998283E-2</v>
      </c>
      <c r="CB11" s="493">
        <v>1.4866217388403283E-2</v>
      </c>
      <c r="CC11" s="493">
        <v>5.5607676894031529E-3</v>
      </c>
      <c r="CD11" s="493">
        <v>2.3355036635708793E-3</v>
      </c>
      <c r="CE11" s="493">
        <v>5.7579033006409527E-4</v>
      </c>
      <c r="CF11" s="493">
        <v>4.2658596121454501E-3</v>
      </c>
      <c r="CG11" s="493">
        <v>7.1629142636154223E-3</v>
      </c>
      <c r="CH11" s="493">
        <v>2.086435173619785E-3</v>
      </c>
      <c r="CI11" s="493">
        <v>5.9415727816375602E-3</v>
      </c>
      <c r="CJ11" s="493">
        <v>1.9911274142083405E-3</v>
      </c>
      <c r="CK11" s="493">
        <v>1.0128881881127032E-2</v>
      </c>
      <c r="CL11" s="493">
        <v>1.7308685532608475E-2</v>
      </c>
      <c r="CM11" s="494">
        <v>2.9897270281813619E-3</v>
      </c>
      <c r="CN11" s="494">
        <v>4.9303460229826027E-2</v>
      </c>
      <c r="CO11" s="495">
        <v>7.7877425902528946E-3</v>
      </c>
    </row>
    <row r="12" spans="2:93" ht="20.100000000000001" customHeight="1">
      <c r="B12" s="395" t="s">
        <v>25</v>
      </c>
      <c r="C12" s="396" t="s">
        <v>7</v>
      </c>
      <c r="D12" s="397">
        <v>0.56868682089858225</v>
      </c>
      <c r="E12" s="398">
        <v>0.45136319551708037</v>
      </c>
      <c r="F12" s="398">
        <v>0.21530945795466791</v>
      </c>
      <c r="G12" s="399">
        <v>6.3381098972621998E-4</v>
      </c>
      <c r="H12" s="398">
        <v>6.7279715507022525E-2</v>
      </c>
      <c r="I12" s="400">
        <v>5.8568914113294297E-2</v>
      </c>
      <c r="K12" s="426" t="str">
        <f t="shared" si="1"/>
        <v>令和３年（2021年）</v>
      </c>
      <c r="L12" s="423">
        <f t="shared" ref="L12" si="7">IFERROR(L25/L37,"")</f>
        <v>0.51510149141910211</v>
      </c>
      <c r="M12" s="424">
        <f t="shared" si="0"/>
        <v>0.55742170177227612</v>
      </c>
      <c r="O12" s="438" t="s">
        <v>25</v>
      </c>
      <c r="P12" s="439" t="s">
        <v>7</v>
      </c>
      <c r="Q12" s="492">
        <v>1.869115844377998E-3</v>
      </c>
      <c r="R12" s="493">
        <v>4.1283778078137124E-4</v>
      </c>
      <c r="S12" s="493">
        <v>1.9227677421052984E-3</v>
      </c>
      <c r="T12" s="493">
        <v>4.8531407652291082E-4</v>
      </c>
      <c r="U12" s="493">
        <v>1.7908619733026407E-3</v>
      </c>
      <c r="V12" s="493">
        <v>4.3609536021545943E-3</v>
      </c>
      <c r="W12" s="493">
        <v>2.9390461836102322E-2</v>
      </c>
      <c r="X12" s="493">
        <v>2.3136322786758813E-3</v>
      </c>
      <c r="Y12" s="493">
        <v>1.0797343778517914</v>
      </c>
      <c r="Z12" s="493">
        <v>3.5949232993734473E-3</v>
      </c>
      <c r="AA12" s="493">
        <v>8.7896568512160801E-3</v>
      </c>
      <c r="AB12" s="493">
        <v>2.6441110355697604E-3</v>
      </c>
      <c r="AC12" s="493">
        <v>2.3165953115548343E-3</v>
      </c>
      <c r="AD12" s="493">
        <v>2.0606279617281171E-3</v>
      </c>
      <c r="AE12" s="493">
        <v>8.3873121209549536E-3</v>
      </c>
      <c r="AF12" s="493">
        <v>1.3777338450895996E-2</v>
      </c>
      <c r="AG12" s="493">
        <v>3.6295921092473647E-3</v>
      </c>
      <c r="AH12" s="493">
        <v>3.1596294155854915E-3</v>
      </c>
      <c r="AI12" s="493">
        <v>1.3322633695113952E-3</v>
      </c>
      <c r="AJ12" s="493">
        <v>2.6241273936325926E-3</v>
      </c>
      <c r="AK12" s="493">
        <v>3.5260990336447348E-2</v>
      </c>
      <c r="AL12" s="493">
        <v>4.6329464358233418E-4</v>
      </c>
      <c r="AM12" s="493">
        <v>4.5497045400209046E-3</v>
      </c>
      <c r="AN12" s="493">
        <v>7.5819007049385842E-4</v>
      </c>
      <c r="AO12" s="493">
        <v>4.6377537757758615E-4</v>
      </c>
      <c r="AP12" s="493">
        <v>2.7959981052599588E-4</v>
      </c>
      <c r="AQ12" s="493">
        <v>5.6657135029673279E-4</v>
      </c>
      <c r="AR12" s="493">
        <v>6.3017542208963274E-4</v>
      </c>
      <c r="AS12" s="493">
        <v>4.4240716162178911E-4</v>
      </c>
      <c r="AT12" s="493">
        <v>5.3741880436203792E-4</v>
      </c>
      <c r="AU12" s="493">
        <v>1.5846214285306964E-3</v>
      </c>
      <c r="AV12" s="493">
        <v>7.8361333346119806E-4</v>
      </c>
      <c r="AW12" s="493">
        <v>5.5615654472296284E-4</v>
      </c>
      <c r="AX12" s="493">
        <v>1.6178559225333764E-3</v>
      </c>
      <c r="AY12" s="494">
        <v>1.2401289458522685E-3</v>
      </c>
      <c r="AZ12" s="494">
        <v>3.9442537468835836E-3</v>
      </c>
      <c r="BA12" s="495">
        <v>5.0191407565538778E-3</v>
      </c>
      <c r="BC12" s="438" t="s">
        <v>25</v>
      </c>
      <c r="BD12" s="439" t="s">
        <v>7</v>
      </c>
      <c r="BE12" s="492">
        <v>2.1528882608314228E-3</v>
      </c>
      <c r="BF12" s="493">
        <v>0</v>
      </c>
      <c r="BG12" s="493">
        <v>2.1953670185677122E-3</v>
      </c>
      <c r="BH12" s="493">
        <v>2.9919964096043083E-4</v>
      </c>
      <c r="BI12" s="493">
        <v>2.2233182835679328E-3</v>
      </c>
      <c r="BJ12" s="493">
        <v>6.3084147580510638E-3</v>
      </c>
      <c r="BK12" s="493">
        <v>4.7017543859649125E-2</v>
      </c>
      <c r="BL12" s="493">
        <v>3.0659381089293745E-3</v>
      </c>
      <c r="BM12" s="493">
        <v>0.12911742519487052</v>
      </c>
      <c r="BN12" s="493">
        <v>5.3366174055829232E-3</v>
      </c>
      <c r="BO12" s="493">
        <v>1.3208719375489586E-2</v>
      </c>
      <c r="BP12" s="493">
        <v>3.706166732670308E-3</v>
      </c>
      <c r="BQ12" s="493">
        <v>3.2733224222585926E-3</v>
      </c>
      <c r="BR12" s="493">
        <v>2.8589828374393912E-3</v>
      </c>
      <c r="BS12" s="493">
        <v>1.2033076703735386E-2</v>
      </c>
      <c r="BT12" s="493">
        <v>2.0372810146913879E-2</v>
      </c>
      <c r="BU12" s="493">
        <v>3.9798373397491454E-3</v>
      </c>
      <c r="BV12" s="493">
        <v>2.0068807339449542E-3</v>
      </c>
      <c r="BW12" s="493">
        <v>1.6314490397929082E-3</v>
      </c>
      <c r="BX12" s="493">
        <v>3.7917903704659866E-3</v>
      </c>
      <c r="BY12" s="493">
        <v>5.6828032052512127E-2</v>
      </c>
      <c r="BZ12" s="493">
        <v>4.1393869567916989E-5</v>
      </c>
      <c r="CA12" s="493">
        <v>4.2483660130718951E-3</v>
      </c>
      <c r="CB12" s="493">
        <v>6.5390004670714619E-4</v>
      </c>
      <c r="CC12" s="493">
        <v>2.1080185783615366E-4</v>
      </c>
      <c r="CD12" s="493">
        <v>1.4574125825715317E-5</v>
      </c>
      <c r="CE12" s="493">
        <v>7.1973791258011908E-5</v>
      </c>
      <c r="CF12" s="493">
        <v>1.8014609848587205E-5</v>
      </c>
      <c r="CG12" s="493">
        <v>2.690296437038656E-5</v>
      </c>
      <c r="CH12" s="493">
        <v>2.0184861353984512E-4</v>
      </c>
      <c r="CI12" s="493">
        <v>1.9647501735149575E-3</v>
      </c>
      <c r="CJ12" s="493">
        <v>6.2901321196937661E-4</v>
      </c>
      <c r="CK12" s="493">
        <v>3.9418660451086583E-4</v>
      </c>
      <c r="CL12" s="493">
        <v>2.1011221635689227E-3</v>
      </c>
      <c r="CM12" s="494">
        <v>1.3974538615434185E-3</v>
      </c>
      <c r="CN12" s="494">
        <v>5.6493548180008984E-3</v>
      </c>
      <c r="CO12" s="495">
        <v>7.5806217766823392E-3</v>
      </c>
    </row>
    <row r="13" spans="2:93" ht="20.100000000000001" customHeight="1">
      <c r="B13" s="401" t="s">
        <v>27</v>
      </c>
      <c r="C13" s="402" t="s">
        <v>8</v>
      </c>
      <c r="D13" s="403">
        <v>8.1026437311465305E-2</v>
      </c>
      <c r="E13" s="404">
        <v>0.25448627726952849</v>
      </c>
      <c r="F13" s="404">
        <v>9.362538118695754E-2</v>
      </c>
      <c r="G13" s="405">
        <v>-1.2323271720962841E-4</v>
      </c>
      <c r="H13" s="404">
        <v>2.9908515130190008E-2</v>
      </c>
      <c r="I13" s="406">
        <v>2.712291813277035E-2</v>
      </c>
      <c r="K13" s="426" t="str">
        <f t="shared" si="1"/>
        <v>令和４年（2022年）</v>
      </c>
      <c r="L13" s="423">
        <f t="shared" ref="L13" si="8">IFERROR(L26/L38,"")</f>
        <v>0.52065488066092258</v>
      </c>
      <c r="M13" s="424">
        <f t="shared" si="0"/>
        <v>0.53412627708601101</v>
      </c>
      <c r="O13" s="440" t="s">
        <v>27</v>
      </c>
      <c r="P13" s="441" t="s">
        <v>8</v>
      </c>
      <c r="Q13" s="496">
        <v>5.3527978718823201E-5</v>
      </c>
      <c r="R13" s="497">
        <v>1.2312908598735347E-4</v>
      </c>
      <c r="S13" s="497">
        <v>8.9638364331396606E-5</v>
      </c>
      <c r="T13" s="497">
        <v>3.6015607164293533E-5</v>
      </c>
      <c r="U13" s="497">
        <v>3.4806480440199335E-4</v>
      </c>
      <c r="V13" s="497">
        <v>7.1588377991388914E-5</v>
      </c>
      <c r="W13" s="497">
        <v>1.5838411596603088E-4</v>
      </c>
      <c r="X13" s="497">
        <v>4.472556598890583E-4</v>
      </c>
      <c r="Y13" s="497">
        <v>2.1297125536420725E-3</v>
      </c>
      <c r="Z13" s="497">
        <v>1.0511886127800836</v>
      </c>
      <c r="AA13" s="497">
        <v>8.8810304748718365E-5</v>
      </c>
      <c r="AB13" s="497">
        <v>1.9303694686813838E-2</v>
      </c>
      <c r="AC13" s="497">
        <v>1.1129362798882086E-2</v>
      </c>
      <c r="AD13" s="497">
        <v>5.0905401192974202E-3</v>
      </c>
      <c r="AE13" s="497">
        <v>6.6334895491009036E-4</v>
      </c>
      <c r="AF13" s="497">
        <v>1.8533966483812487E-4</v>
      </c>
      <c r="AG13" s="497">
        <v>2.3176949307698261E-3</v>
      </c>
      <c r="AH13" s="497">
        <v>1.0560898506061346E-3</v>
      </c>
      <c r="AI13" s="497">
        <v>9.1723514414555358E-3</v>
      </c>
      <c r="AJ13" s="497">
        <v>3.8173226222265014E-4</v>
      </c>
      <c r="AK13" s="497">
        <v>2.0666070618959209E-3</v>
      </c>
      <c r="AL13" s="497">
        <v>3.277888455219293E-5</v>
      </c>
      <c r="AM13" s="497">
        <v>1.5522406734644643E-4</v>
      </c>
      <c r="AN13" s="497">
        <v>2.6928940256736959E-5</v>
      </c>
      <c r="AO13" s="497">
        <v>4.2872396411892094E-5</v>
      </c>
      <c r="AP13" s="497">
        <v>2.4462855112875054E-5</v>
      </c>
      <c r="AQ13" s="497">
        <v>3.6056602830178342E-5</v>
      </c>
      <c r="AR13" s="497">
        <v>7.7776963858429304E-5</v>
      </c>
      <c r="AS13" s="497">
        <v>7.6187145444493723E-5</v>
      </c>
      <c r="AT13" s="497">
        <v>5.6040678847660368E-5</v>
      </c>
      <c r="AU13" s="497">
        <v>3.1960737470868077E-5</v>
      </c>
      <c r="AV13" s="497">
        <v>2.3873856261609139E-5</v>
      </c>
      <c r="AW13" s="497">
        <v>4.141464721739473E-5</v>
      </c>
      <c r="AX13" s="497">
        <v>1.3263671669186451E-4</v>
      </c>
      <c r="AY13" s="498">
        <v>3.9430009193128863E-5</v>
      </c>
      <c r="AZ13" s="498">
        <v>6.1935192741322532E-5</v>
      </c>
      <c r="BA13" s="499">
        <v>8.9646211512694031E-4</v>
      </c>
      <c r="BC13" s="440" t="s">
        <v>27</v>
      </c>
      <c r="BD13" s="441" t="s">
        <v>8</v>
      </c>
      <c r="BE13" s="496">
        <v>1.1618009337085871E-4</v>
      </c>
      <c r="BF13" s="497">
        <v>1.8752930145335208E-4</v>
      </c>
      <c r="BG13" s="497">
        <v>0</v>
      </c>
      <c r="BH13" s="497">
        <v>1.1219986536016157E-4</v>
      </c>
      <c r="BI13" s="497">
        <v>3.3463596008650454E-3</v>
      </c>
      <c r="BJ13" s="497">
        <v>2.0219278070676488E-5</v>
      </c>
      <c r="BK13" s="497">
        <v>0</v>
      </c>
      <c r="BL13" s="497">
        <v>3.8426424298581494E-3</v>
      </c>
      <c r="BM13" s="497">
        <v>2.1750062861453357E-2</v>
      </c>
      <c r="BN13" s="497">
        <v>0.60072132301196346</v>
      </c>
      <c r="BO13" s="497">
        <v>4.5919883309472999E-4</v>
      </c>
      <c r="BP13" s="497">
        <v>0.2232741293123417</v>
      </c>
      <c r="BQ13" s="497">
        <v>0.12733224222585926</v>
      </c>
      <c r="BR13" s="497">
        <v>5.6535663645000969E-2</v>
      </c>
      <c r="BS13" s="497">
        <v>6.4442543484459656E-3</v>
      </c>
      <c r="BT13" s="497">
        <v>9.3252315544596837E-4</v>
      </c>
      <c r="BU13" s="497">
        <v>2.5445998322089484E-2</v>
      </c>
      <c r="BV13" s="497">
        <v>1.067947247706422E-2</v>
      </c>
      <c r="BW13" s="497">
        <v>9.995183914273674E-2</v>
      </c>
      <c r="BX13" s="497">
        <v>3.7917903704659866E-3</v>
      </c>
      <c r="BY13" s="497">
        <v>1.8226392371978536E-2</v>
      </c>
      <c r="BZ13" s="497">
        <v>0</v>
      </c>
      <c r="CA13" s="497">
        <v>3.0959752321981426E-4</v>
      </c>
      <c r="CB13" s="497">
        <v>0</v>
      </c>
      <c r="CC13" s="497">
        <v>0</v>
      </c>
      <c r="CD13" s="497">
        <v>0</v>
      </c>
      <c r="CE13" s="497">
        <v>0</v>
      </c>
      <c r="CF13" s="497">
        <v>2.1077093522847029E-4</v>
      </c>
      <c r="CG13" s="497">
        <v>0</v>
      </c>
      <c r="CH13" s="497">
        <v>1.1991006744941293E-5</v>
      </c>
      <c r="CI13" s="497">
        <v>0</v>
      </c>
      <c r="CJ13" s="497">
        <v>8.9730843362250597E-7</v>
      </c>
      <c r="CK13" s="497">
        <v>0</v>
      </c>
      <c r="CL13" s="497">
        <v>1.5594921086345556E-4</v>
      </c>
      <c r="CM13" s="498">
        <v>1.6859362940872342E-5</v>
      </c>
      <c r="CN13" s="498">
        <v>0</v>
      </c>
      <c r="CO13" s="499">
        <v>9.7968144818872845E-3</v>
      </c>
    </row>
    <row r="14" spans="2:93" ht="20.100000000000001" customHeight="1">
      <c r="B14" s="407" t="s">
        <v>29</v>
      </c>
      <c r="C14" s="408" t="s">
        <v>9</v>
      </c>
      <c r="D14" s="409">
        <v>0.10136137533816214</v>
      </c>
      <c r="E14" s="410">
        <v>0.28786364495826694</v>
      </c>
      <c r="F14" s="410">
        <v>0.181221468896032</v>
      </c>
      <c r="G14" s="411">
        <v>7.0320417029086509E-4</v>
      </c>
      <c r="H14" s="410">
        <v>3.0361146376380974E-2</v>
      </c>
      <c r="I14" s="412">
        <v>3.0361146376380974E-2</v>
      </c>
      <c r="K14" s="426" t="str">
        <f t="shared" si="1"/>
        <v>令和５年（2023年）</v>
      </c>
      <c r="L14" s="423">
        <f t="shared" ref="L14" si="9">IFERROR(L27/L39,"")</f>
        <v>0.54715948066986786</v>
      </c>
      <c r="M14" s="424">
        <f t="shared" si="0"/>
        <v>0.5960677179768451</v>
      </c>
      <c r="O14" s="442" t="s">
        <v>29</v>
      </c>
      <c r="P14" s="443" t="s">
        <v>9</v>
      </c>
      <c r="Q14" s="500">
        <v>4.2584186408390308E-5</v>
      </c>
      <c r="R14" s="501">
        <v>5.3005524420856544E-5</v>
      </c>
      <c r="S14" s="501">
        <v>2.142664828291111E-4</v>
      </c>
      <c r="T14" s="501">
        <v>3.7228403058604555E-5</v>
      </c>
      <c r="U14" s="501">
        <v>1.3304561182073823E-4</v>
      </c>
      <c r="V14" s="501">
        <v>8.7252449276756206E-4</v>
      </c>
      <c r="W14" s="501">
        <v>1.5654119779984256E-4</v>
      </c>
      <c r="X14" s="501">
        <v>3.0407621441388321E-4</v>
      </c>
      <c r="Y14" s="501">
        <v>5.632082567312253E-4</v>
      </c>
      <c r="Z14" s="501">
        <v>1.0101102823337012E-4</v>
      </c>
      <c r="AA14" s="501">
        <v>1.0479316961356535</v>
      </c>
      <c r="AB14" s="501">
        <v>8.5275057795376544E-3</v>
      </c>
      <c r="AC14" s="501">
        <v>4.4646025335569259E-3</v>
      </c>
      <c r="AD14" s="501">
        <v>2.3642703045332379E-3</v>
      </c>
      <c r="AE14" s="501">
        <v>3.9773477726598059E-3</v>
      </c>
      <c r="AF14" s="501">
        <v>3.2315758965885078E-3</v>
      </c>
      <c r="AG14" s="501">
        <v>3.429252430640376E-3</v>
      </c>
      <c r="AH14" s="501">
        <v>2.150314455462053E-3</v>
      </c>
      <c r="AI14" s="501">
        <v>2.6366692572362019E-3</v>
      </c>
      <c r="AJ14" s="501">
        <v>1.0022028109753509E-3</v>
      </c>
      <c r="AK14" s="501">
        <v>1.018692075066058E-3</v>
      </c>
      <c r="AL14" s="501">
        <v>4.9131654991246856E-5</v>
      </c>
      <c r="AM14" s="501">
        <v>1.2111158326715911E-4</v>
      </c>
      <c r="AN14" s="501">
        <v>2.4573157287211199E-5</v>
      </c>
      <c r="AO14" s="501">
        <v>3.1256616309860934E-5</v>
      </c>
      <c r="AP14" s="501">
        <v>2.2327652996331664E-5</v>
      </c>
      <c r="AQ14" s="501">
        <v>2.1338329249405573E-5</v>
      </c>
      <c r="AR14" s="501">
        <v>3.6837109330979396E-5</v>
      </c>
      <c r="AS14" s="501">
        <v>8.0194968947634501E-5</v>
      </c>
      <c r="AT14" s="501">
        <v>4.9169945210627016E-5</v>
      </c>
      <c r="AU14" s="501">
        <v>4.0680903131696642E-5</v>
      </c>
      <c r="AV14" s="501">
        <v>1.8068428269355619E-4</v>
      </c>
      <c r="AW14" s="501">
        <v>5.6486693679172149E-5</v>
      </c>
      <c r="AX14" s="501">
        <v>1.1854292996177789E-4</v>
      </c>
      <c r="AY14" s="502">
        <v>6.9104396293434925E-5</v>
      </c>
      <c r="AZ14" s="502">
        <v>1.7617759080210466E-4</v>
      </c>
      <c r="BA14" s="503">
        <v>9.4069972018298803E-4</v>
      </c>
      <c r="BC14" s="442" t="s">
        <v>29</v>
      </c>
      <c r="BD14" s="443" t="s">
        <v>9</v>
      </c>
      <c r="BE14" s="500">
        <v>0</v>
      </c>
      <c r="BF14" s="501">
        <v>0</v>
      </c>
      <c r="BG14" s="501">
        <v>1.4796360783450098E-3</v>
      </c>
      <c r="BH14" s="501">
        <v>0</v>
      </c>
      <c r="BI14" s="501">
        <v>8.8022157301665587E-4</v>
      </c>
      <c r="BJ14" s="501">
        <v>7.354762398208572E-3</v>
      </c>
      <c r="BK14" s="501">
        <v>5.0125313283208019E-4</v>
      </c>
      <c r="BL14" s="501">
        <v>1.9349476065243162E-3</v>
      </c>
      <c r="BM14" s="501">
        <v>4.2566184130177088E-3</v>
      </c>
      <c r="BN14" s="501">
        <v>7.6237391508327467E-4</v>
      </c>
      <c r="BO14" s="501">
        <v>0.45098727749115369</v>
      </c>
      <c r="BP14" s="501">
        <v>7.9025039041776574E-2</v>
      </c>
      <c r="BQ14" s="501">
        <v>4.0552827786870339E-2</v>
      </c>
      <c r="BR14" s="501">
        <v>2.0864798990403638E-2</v>
      </c>
      <c r="BS14" s="501">
        <v>3.5129740518962074E-2</v>
      </c>
      <c r="BT14" s="501">
        <v>2.7620605775006388E-2</v>
      </c>
      <c r="BU14" s="501">
        <v>2.9342633487488473E-2</v>
      </c>
      <c r="BV14" s="501">
        <v>1.5553325688073395E-2</v>
      </c>
      <c r="BW14" s="501">
        <v>2.2551321413521161E-2</v>
      </c>
      <c r="BX14" s="501">
        <v>9.0034852200851934E-3</v>
      </c>
      <c r="BY14" s="501">
        <v>7.4027142734256618E-3</v>
      </c>
      <c r="BZ14" s="501">
        <v>2.3111577175420321E-4</v>
      </c>
      <c r="CA14" s="501">
        <v>3.6119711042311662E-4</v>
      </c>
      <c r="CB14" s="501">
        <v>0</v>
      </c>
      <c r="CC14" s="501">
        <v>1.1582519661327125E-5</v>
      </c>
      <c r="CD14" s="501">
        <v>0</v>
      </c>
      <c r="CE14" s="501">
        <v>0</v>
      </c>
      <c r="CF14" s="501">
        <v>5.4043829545761612E-6</v>
      </c>
      <c r="CG14" s="501">
        <v>1.4124056294452945E-4</v>
      </c>
      <c r="CH14" s="501">
        <v>1.1991006744941294E-4</v>
      </c>
      <c r="CI14" s="501">
        <v>9.8149874858909558E-5</v>
      </c>
      <c r="CJ14" s="501">
        <v>1.2436694890007932E-3</v>
      </c>
      <c r="CK14" s="501">
        <v>1.8852402824432715E-4</v>
      </c>
      <c r="CL14" s="501">
        <v>4.7790887200091221E-4</v>
      </c>
      <c r="CM14" s="502">
        <v>3.4842683411136173E-4</v>
      </c>
      <c r="CN14" s="502">
        <v>8.3456377993195092E-4</v>
      </c>
      <c r="CO14" s="503">
        <v>8.4712412750357277E-3</v>
      </c>
    </row>
    <row r="15" spans="2:93" ht="19.5" customHeight="1" thickBot="1">
      <c r="B15" s="395" t="s">
        <v>30</v>
      </c>
      <c r="C15" s="396" t="s">
        <v>11</v>
      </c>
      <c r="D15" s="397">
        <v>0.25342236502995619</v>
      </c>
      <c r="E15" s="398">
        <v>0.43399511323983231</v>
      </c>
      <c r="F15" s="398">
        <v>0.23298040065455686</v>
      </c>
      <c r="G15" s="399">
        <v>8.6532099729964818E-4</v>
      </c>
      <c r="H15" s="398">
        <v>6.4454423862931612E-2</v>
      </c>
      <c r="I15" s="400">
        <v>6.1532828716814487E-2</v>
      </c>
      <c r="K15" s="427" t="s">
        <v>88</v>
      </c>
      <c r="L15" s="428">
        <f>AVERAGE(L6:L14)</f>
        <v>0.56670725244179998</v>
      </c>
      <c r="M15" s="429">
        <f>AVERAGE(M6:M14)</f>
        <v>0.59368508144901844</v>
      </c>
      <c r="O15" s="438" t="s">
        <v>30</v>
      </c>
      <c r="P15" s="439" t="s">
        <v>11</v>
      </c>
      <c r="Q15" s="492">
        <v>6.9621022754182344E-4</v>
      </c>
      <c r="R15" s="493">
        <v>3.7445336582372503E-3</v>
      </c>
      <c r="S15" s="493">
        <v>3.6168850641183688E-3</v>
      </c>
      <c r="T15" s="493">
        <v>7.0030989708217545E-4</v>
      </c>
      <c r="U15" s="493">
        <v>1.6914324032736012E-3</v>
      </c>
      <c r="V15" s="493">
        <v>2.5655946560399212E-3</v>
      </c>
      <c r="W15" s="493">
        <v>4.3504729981158384E-3</v>
      </c>
      <c r="X15" s="493">
        <v>5.1503225467550724E-3</v>
      </c>
      <c r="Y15" s="493">
        <v>5.4373803200674174E-3</v>
      </c>
      <c r="Z15" s="493">
        <v>4.3364280497522166E-4</v>
      </c>
      <c r="AA15" s="493">
        <v>7.2725119207405864E-4</v>
      </c>
      <c r="AB15" s="493">
        <v>1.0141643598163042</v>
      </c>
      <c r="AC15" s="493">
        <v>1.0151509773292997E-2</v>
      </c>
      <c r="AD15" s="493">
        <v>8.192146648918746E-3</v>
      </c>
      <c r="AE15" s="493">
        <v>4.0565331489251944E-3</v>
      </c>
      <c r="AF15" s="493">
        <v>2.6572383880582298E-3</v>
      </c>
      <c r="AG15" s="493">
        <v>5.2585554105046813E-3</v>
      </c>
      <c r="AH15" s="493">
        <v>5.7855396597535401E-3</v>
      </c>
      <c r="AI15" s="493">
        <v>6.4063684215784735E-3</v>
      </c>
      <c r="AJ15" s="493">
        <v>1.6003314300943922E-3</v>
      </c>
      <c r="AK15" s="493">
        <v>2.1879953713266748E-2</v>
      </c>
      <c r="AL15" s="493">
        <v>4.1209281910257366E-4</v>
      </c>
      <c r="AM15" s="493">
        <v>1.4156699880699117E-3</v>
      </c>
      <c r="AN15" s="493">
        <v>2.8624036602882677E-4</v>
      </c>
      <c r="AO15" s="493">
        <v>9.7347934132839488E-4</v>
      </c>
      <c r="AP15" s="493">
        <v>2.1900180757267637E-4</v>
      </c>
      <c r="AQ15" s="493">
        <v>4.1638329921350498E-4</v>
      </c>
      <c r="AR15" s="493">
        <v>6.3441465735208187E-4</v>
      </c>
      <c r="AS15" s="493">
        <v>2.3356584710726197E-3</v>
      </c>
      <c r="AT15" s="493">
        <v>1.179439373122825E-3</v>
      </c>
      <c r="AU15" s="493">
        <v>2.9932541593883283E-4</v>
      </c>
      <c r="AV15" s="493">
        <v>3.4242585282353324E-4</v>
      </c>
      <c r="AW15" s="493">
        <v>9.2783404649174946E-4</v>
      </c>
      <c r="AX15" s="493">
        <v>5.6081101759347717E-4</v>
      </c>
      <c r="AY15" s="494">
        <v>9.8559063240883879E-4</v>
      </c>
      <c r="AZ15" s="494">
        <v>5.6534295134184009E-4</v>
      </c>
      <c r="BA15" s="495">
        <v>1.646349750046806E-3</v>
      </c>
      <c r="BC15" s="438" t="s">
        <v>30</v>
      </c>
      <c r="BD15" s="439" t="s">
        <v>11</v>
      </c>
      <c r="BE15" s="492">
        <v>1.1452037775127502E-3</v>
      </c>
      <c r="BF15" s="493">
        <v>1.3220815752461323E-2</v>
      </c>
      <c r="BG15" s="493">
        <v>1.2472529237150106E-2</v>
      </c>
      <c r="BH15" s="493">
        <v>1.7951978457625851E-3</v>
      </c>
      <c r="BI15" s="493">
        <v>5.4103274272489284E-3</v>
      </c>
      <c r="BJ15" s="493">
        <v>8.6134124581081824E-3</v>
      </c>
      <c r="BK15" s="493">
        <v>1.5037593984962405E-2</v>
      </c>
      <c r="BL15" s="493">
        <v>1.8654530093885839E-2</v>
      </c>
      <c r="BM15" s="493">
        <v>1.8463306871654872E-2</v>
      </c>
      <c r="BN15" s="493">
        <v>1.1435608726249121E-3</v>
      </c>
      <c r="BO15" s="493">
        <v>1.6747251559925448E-3</v>
      </c>
      <c r="BP15" s="493">
        <v>5.4367074892962018E-2</v>
      </c>
      <c r="BQ15" s="493">
        <v>3.8516093835242772E-2</v>
      </c>
      <c r="BR15" s="493">
        <v>3.0622882836573034E-2</v>
      </c>
      <c r="BS15" s="493">
        <v>1.4485315084117479E-2</v>
      </c>
      <c r="BT15" s="493">
        <v>8.6581954183577638E-3</v>
      </c>
      <c r="BU15" s="493">
        <v>1.892156115013139E-2</v>
      </c>
      <c r="BV15" s="493">
        <v>2.0785550458715597E-2</v>
      </c>
      <c r="BW15" s="493">
        <v>2.288242730720607E-2</v>
      </c>
      <c r="BX15" s="493">
        <v>5.2278301277914035E-3</v>
      </c>
      <c r="BY15" s="493">
        <v>8.3702779781243589E-2</v>
      </c>
      <c r="BZ15" s="493">
        <v>3.6909533698059317E-4</v>
      </c>
      <c r="CA15" s="493">
        <v>1.1351909184726522E-3</v>
      </c>
      <c r="CB15" s="493">
        <v>2.0017348368586108E-4</v>
      </c>
      <c r="CC15" s="493">
        <v>2.8018115060750317E-3</v>
      </c>
      <c r="CD15" s="493">
        <v>7.651416058500541E-5</v>
      </c>
      <c r="CE15" s="493">
        <v>3.7400666528716902E-4</v>
      </c>
      <c r="CF15" s="493">
        <v>1.2231920087190712E-3</v>
      </c>
      <c r="CG15" s="493">
        <v>7.3579607553007249E-3</v>
      </c>
      <c r="CH15" s="493">
        <v>3.5653260054958782E-3</v>
      </c>
      <c r="CI15" s="493">
        <v>1.7351495733985796E-4</v>
      </c>
      <c r="CJ15" s="493">
        <v>3.0239294213078448E-4</v>
      </c>
      <c r="CK15" s="493">
        <v>2.519366559265099E-3</v>
      </c>
      <c r="CL15" s="493">
        <v>1.0564301381072796E-3</v>
      </c>
      <c r="CM15" s="494">
        <v>2.4446076264264894E-3</v>
      </c>
      <c r="CN15" s="494">
        <v>3.8518328304551583E-4</v>
      </c>
      <c r="CO15" s="495">
        <v>4.453097491766948E-3</v>
      </c>
    </row>
    <row r="16" spans="2:93" ht="20.100000000000001" customHeight="1">
      <c r="B16" s="395" t="s">
        <v>31</v>
      </c>
      <c r="C16" s="396" t="s">
        <v>203</v>
      </c>
      <c r="D16" s="397">
        <v>2.4361861861861844E-2</v>
      </c>
      <c r="E16" s="398">
        <v>0.35770140025459174</v>
      </c>
      <c r="F16" s="398">
        <v>0.15821058374249863</v>
      </c>
      <c r="G16" s="399">
        <v>5.2643102497316994E-5</v>
      </c>
      <c r="H16" s="398">
        <v>2.8877977814148026E-2</v>
      </c>
      <c r="I16" s="400">
        <v>2.8296053827968723E-2</v>
      </c>
      <c r="O16" s="438" t="s">
        <v>31</v>
      </c>
      <c r="P16" s="439" t="s">
        <v>203</v>
      </c>
      <c r="Q16" s="492">
        <v>5.5804890257658191E-6</v>
      </c>
      <c r="R16" s="493">
        <v>5.6267428513533503E-5</v>
      </c>
      <c r="S16" s="493">
        <v>6.2853036106002431E-6</v>
      </c>
      <c r="T16" s="493">
        <v>4.9372611957607898E-6</v>
      </c>
      <c r="U16" s="493">
        <v>1.187043177675655E-5</v>
      </c>
      <c r="V16" s="493">
        <v>8.7671437192407075E-6</v>
      </c>
      <c r="W16" s="493">
        <v>1.2666153427523342E-5</v>
      </c>
      <c r="X16" s="493">
        <v>1.1028050311908511E-5</v>
      </c>
      <c r="Y16" s="493">
        <v>3.1225878635966664E-5</v>
      </c>
      <c r="Z16" s="493">
        <v>8.7465200131168978E-6</v>
      </c>
      <c r="AA16" s="493">
        <v>9.1459507838380468E-6</v>
      </c>
      <c r="AB16" s="493">
        <v>2.2082834898639603E-5</v>
      </c>
      <c r="AC16" s="493">
        <v>1.0046527614589915</v>
      </c>
      <c r="AD16" s="493">
        <v>1.0889940219800697E-3</v>
      </c>
      <c r="AE16" s="493">
        <v>1.5647459147625025E-4</v>
      </c>
      <c r="AF16" s="493">
        <v>6.3104855781866457E-5</v>
      </c>
      <c r="AG16" s="493">
        <v>1.3069136986542439E-4</v>
      </c>
      <c r="AH16" s="493">
        <v>9.1481157664881571E-5</v>
      </c>
      <c r="AI16" s="493">
        <v>4.9878325889453671E-4</v>
      </c>
      <c r="AJ16" s="493">
        <v>8.0644152467698537E-6</v>
      </c>
      <c r="AK16" s="493">
        <v>1.5699239118511816E-4</v>
      </c>
      <c r="AL16" s="493">
        <v>1.120148121790411E-5</v>
      </c>
      <c r="AM16" s="493">
        <v>2.3431786894844364E-4</v>
      </c>
      <c r="AN16" s="493">
        <v>1.2511827075094987E-5</v>
      </c>
      <c r="AO16" s="493">
        <v>1.2387608186297043E-5</v>
      </c>
      <c r="AP16" s="493">
        <v>1.4002689096822483E-5</v>
      </c>
      <c r="AQ16" s="493">
        <v>5.8724113300989971E-6</v>
      </c>
      <c r="AR16" s="493">
        <v>2.3161726476641492E-5</v>
      </c>
      <c r="AS16" s="493">
        <v>1.6030453796726634E-5</v>
      </c>
      <c r="AT16" s="493">
        <v>1.9684057542540333E-5</v>
      </c>
      <c r="AU16" s="493">
        <v>1.0423759736647655E-5</v>
      </c>
      <c r="AV16" s="493">
        <v>9.0569189317459275E-6</v>
      </c>
      <c r="AW16" s="493">
        <v>1.3172805067907316E-5</v>
      </c>
      <c r="AX16" s="493">
        <v>1.4976410664426084E-4</v>
      </c>
      <c r="AY16" s="494">
        <v>9.3242310611457358E-6</v>
      </c>
      <c r="AZ16" s="494">
        <v>5.5263322214905505E-6</v>
      </c>
      <c r="BA16" s="495">
        <v>1.4015970450338572E-5</v>
      </c>
      <c r="BC16" s="438" t="s">
        <v>31</v>
      </c>
      <c r="BD16" s="439" t="s">
        <v>93</v>
      </c>
      <c r="BE16" s="492">
        <v>0</v>
      </c>
      <c r="BF16" s="493">
        <v>1.7815283638068448E-3</v>
      </c>
      <c r="BG16" s="493">
        <v>0</v>
      </c>
      <c r="BH16" s="493">
        <v>0</v>
      </c>
      <c r="BI16" s="493">
        <v>3.0352468035057102E-4</v>
      </c>
      <c r="BJ16" s="493">
        <v>3.0328917106014728E-5</v>
      </c>
      <c r="BK16" s="493">
        <v>0</v>
      </c>
      <c r="BL16" s="493">
        <v>2.589014403095916E-4</v>
      </c>
      <c r="BM16" s="493">
        <v>7.722978555264198E-4</v>
      </c>
      <c r="BN16" s="493">
        <v>2.345765892563922E-4</v>
      </c>
      <c r="BO16" s="493">
        <v>1.3505848032197942E-4</v>
      </c>
      <c r="BP16" s="493">
        <v>6.7996204167943149E-4</v>
      </c>
      <c r="BQ16" s="493">
        <v>0.18981633024186215</v>
      </c>
      <c r="BR16" s="493">
        <v>4.3442099821818951E-2</v>
      </c>
      <c r="BS16" s="493">
        <v>6.0450527516395782E-3</v>
      </c>
      <c r="BT16" s="493">
        <v>2.0177013470147644E-3</v>
      </c>
      <c r="BU16" s="493">
        <v>4.8049255687215289E-3</v>
      </c>
      <c r="BV16" s="493">
        <v>3.2970183486238534E-3</v>
      </c>
      <c r="BW16" s="493">
        <v>1.9023538618987416E-2</v>
      </c>
      <c r="BX16" s="493">
        <v>3.2270556344391374E-5</v>
      </c>
      <c r="BY16" s="493">
        <v>5.7368967821765796E-3</v>
      </c>
      <c r="BZ16" s="493">
        <v>0</v>
      </c>
      <c r="CA16" s="493">
        <v>7.6883384932920533E-3</v>
      </c>
      <c r="CB16" s="493">
        <v>0</v>
      </c>
      <c r="CC16" s="493">
        <v>3.4747558983981377E-6</v>
      </c>
      <c r="CD16" s="493">
        <v>0</v>
      </c>
      <c r="CE16" s="493">
        <v>0</v>
      </c>
      <c r="CF16" s="493">
        <v>7.3859900379207537E-5</v>
      </c>
      <c r="CG16" s="493">
        <v>1.345148218519328E-5</v>
      </c>
      <c r="CH16" s="493">
        <v>3.0377217087184614E-4</v>
      </c>
      <c r="CI16" s="493">
        <v>0</v>
      </c>
      <c r="CJ16" s="493">
        <v>0</v>
      </c>
      <c r="CK16" s="493">
        <v>0</v>
      </c>
      <c r="CL16" s="493">
        <v>5.3022731693574895E-3</v>
      </c>
      <c r="CM16" s="494">
        <v>3.7465250979716314E-6</v>
      </c>
      <c r="CN16" s="494">
        <v>0</v>
      </c>
      <c r="CO16" s="495">
        <v>0</v>
      </c>
    </row>
    <row r="17" spans="2:93" ht="20.100000000000001" customHeight="1" thickBot="1">
      <c r="B17" s="395" t="s">
        <v>33</v>
      </c>
      <c r="C17" s="396" t="s">
        <v>204</v>
      </c>
      <c r="D17" s="397">
        <v>0.13132710322413776</v>
      </c>
      <c r="E17" s="398">
        <v>0.50109883128247035</v>
      </c>
      <c r="F17" s="398">
        <v>0.23385324465673435</v>
      </c>
      <c r="G17" s="399">
        <v>2.5125117100992203E-5</v>
      </c>
      <c r="H17" s="398">
        <v>3.5133722424532964E-2</v>
      </c>
      <c r="I17" s="400">
        <v>3.4830496972077268E-2</v>
      </c>
      <c r="K17" s="16" t="s">
        <v>79</v>
      </c>
      <c r="M17" s="5" t="s">
        <v>105</v>
      </c>
      <c r="O17" s="438" t="s">
        <v>33</v>
      </c>
      <c r="P17" s="439" t="s">
        <v>204</v>
      </c>
      <c r="Q17" s="492">
        <v>3.8255344877443497E-5</v>
      </c>
      <c r="R17" s="493">
        <v>2.5249154024147989E-4</v>
      </c>
      <c r="S17" s="493">
        <v>4.4663595687657549E-5</v>
      </c>
      <c r="T17" s="493">
        <v>3.6878506248674256E-5</v>
      </c>
      <c r="U17" s="493">
        <v>3.1410496257544998E-5</v>
      </c>
      <c r="V17" s="493">
        <v>5.6671358247751329E-5</v>
      </c>
      <c r="W17" s="493">
        <v>1.8394947650560785E-4</v>
      </c>
      <c r="X17" s="493">
        <v>3.1113030012665032E-4</v>
      </c>
      <c r="Y17" s="493">
        <v>1.5529914013754834E-4</v>
      </c>
      <c r="Z17" s="493">
        <v>4.6233531510103741E-5</v>
      </c>
      <c r="AA17" s="493">
        <v>6.5043280036832218E-5</v>
      </c>
      <c r="AB17" s="493">
        <v>7.9208607156383605E-5</v>
      </c>
      <c r="AC17" s="493">
        <v>3.6341799764494939E-4</v>
      </c>
      <c r="AD17" s="493">
        <v>1.0179889420322696</v>
      </c>
      <c r="AE17" s="493">
        <v>1.2138506124393662E-4</v>
      </c>
      <c r="AF17" s="493">
        <v>4.4941573039839172E-4</v>
      </c>
      <c r="AG17" s="493">
        <v>4.9199616250975812E-4</v>
      </c>
      <c r="AH17" s="493">
        <v>1.421435576702156E-4</v>
      </c>
      <c r="AI17" s="493">
        <v>4.4410382295585998E-4</v>
      </c>
      <c r="AJ17" s="493">
        <v>5.6959227171121488E-5</v>
      </c>
      <c r="AK17" s="493">
        <v>1.3964446050983612E-4</v>
      </c>
      <c r="AL17" s="493">
        <v>8.1846704205306185E-5</v>
      </c>
      <c r="AM17" s="493">
        <v>2.1599256051171894E-4</v>
      </c>
      <c r="AN17" s="493">
        <v>8.121729595480704E-5</v>
      </c>
      <c r="AO17" s="493">
        <v>9.602900301651183E-5</v>
      </c>
      <c r="AP17" s="493">
        <v>1.1537490173677215E-4</v>
      </c>
      <c r="AQ17" s="493">
        <v>3.3682160866687057E-5</v>
      </c>
      <c r="AR17" s="493">
        <v>1.6761389200233533E-4</v>
      </c>
      <c r="AS17" s="493">
        <v>1.2659489654072033E-4</v>
      </c>
      <c r="AT17" s="493">
        <v>8.8132658208115469E-5</v>
      </c>
      <c r="AU17" s="493">
        <v>7.1692292454419965E-5</v>
      </c>
      <c r="AV17" s="493">
        <v>6.4387537728158013E-5</v>
      </c>
      <c r="AW17" s="493">
        <v>1.0626459382942796E-4</v>
      </c>
      <c r="AX17" s="493">
        <v>1.2972132627159703E-3</v>
      </c>
      <c r="AY17" s="494">
        <v>5.9970083346107959E-5</v>
      </c>
      <c r="AZ17" s="494">
        <v>3.5647649241257177E-5</v>
      </c>
      <c r="BA17" s="495">
        <v>9.2119061767115677E-5</v>
      </c>
      <c r="BC17" s="438" t="s">
        <v>33</v>
      </c>
      <c r="BD17" s="439" t="s">
        <v>94</v>
      </c>
      <c r="BE17" s="492">
        <v>4.742044627381988E-6</v>
      </c>
      <c r="BF17" s="493">
        <v>1.2189404594467885E-3</v>
      </c>
      <c r="BG17" s="493">
        <v>0</v>
      </c>
      <c r="BH17" s="493">
        <v>0</v>
      </c>
      <c r="BI17" s="493">
        <v>3.0352468035057102E-5</v>
      </c>
      <c r="BJ17" s="493">
        <v>0</v>
      </c>
      <c r="BK17" s="493">
        <v>9.0225563909774437E-4</v>
      </c>
      <c r="BL17" s="493">
        <v>2.0575851308814912E-3</v>
      </c>
      <c r="BM17" s="493">
        <v>5.3881245734401385E-4</v>
      </c>
      <c r="BN17" s="493">
        <v>2.0525451559934318E-4</v>
      </c>
      <c r="BO17" s="493">
        <v>1.8908187245077117E-4</v>
      </c>
      <c r="BP17" s="493">
        <v>3.0635652427315048E-4</v>
      </c>
      <c r="BQ17" s="493">
        <v>2.3640661938534278E-3</v>
      </c>
      <c r="BR17" s="493">
        <v>0.13417870664237014</v>
      </c>
      <c r="BS17" s="493">
        <v>4.5623039635015681E-4</v>
      </c>
      <c r="BT17" s="493">
        <v>2.6150471405388723E-3</v>
      </c>
      <c r="BU17" s="493">
        <v>2.9883447620764488E-3</v>
      </c>
      <c r="BV17" s="493">
        <v>5.0172018348623856E-4</v>
      </c>
      <c r="BW17" s="493">
        <v>2.8715911143218351E-3</v>
      </c>
      <c r="BX17" s="493">
        <v>0</v>
      </c>
      <c r="BY17" s="493">
        <v>5.293561044684272E-5</v>
      </c>
      <c r="BZ17" s="493">
        <v>0</v>
      </c>
      <c r="CA17" s="493">
        <v>1.5479876160990713E-4</v>
      </c>
      <c r="CB17" s="493">
        <v>0</v>
      </c>
      <c r="CC17" s="493">
        <v>4.63300786453085E-6</v>
      </c>
      <c r="CD17" s="493">
        <v>0</v>
      </c>
      <c r="CE17" s="493">
        <v>0</v>
      </c>
      <c r="CF17" s="493">
        <v>4.5036524621468013E-5</v>
      </c>
      <c r="CG17" s="493">
        <v>0</v>
      </c>
      <c r="CH17" s="493">
        <v>1.1991006744941293E-5</v>
      </c>
      <c r="CI17" s="493">
        <v>0</v>
      </c>
      <c r="CJ17" s="493">
        <v>0</v>
      </c>
      <c r="CK17" s="493">
        <v>0</v>
      </c>
      <c r="CL17" s="493">
        <v>8.7650163998202399E-3</v>
      </c>
      <c r="CM17" s="494">
        <v>1.1239575293914895E-5</v>
      </c>
      <c r="CN17" s="494">
        <v>0</v>
      </c>
      <c r="CO17" s="495">
        <v>0</v>
      </c>
    </row>
    <row r="18" spans="2:93" ht="20.100000000000001" customHeight="1">
      <c r="B18" s="401" t="s">
        <v>35</v>
      </c>
      <c r="C18" s="402" t="s">
        <v>205</v>
      </c>
      <c r="D18" s="403">
        <v>9.7477310083613267E-2</v>
      </c>
      <c r="E18" s="404">
        <v>0.5576276019389792</v>
      </c>
      <c r="F18" s="404">
        <v>0.41653835186769317</v>
      </c>
      <c r="G18" s="405">
        <v>3.6072489552138804E-4</v>
      </c>
      <c r="H18" s="404">
        <v>5.3550042771599658E-2</v>
      </c>
      <c r="I18" s="406">
        <v>5.3150841174793267E-2</v>
      </c>
      <c r="K18" s="63"/>
      <c r="L18" s="510" t="s">
        <v>42</v>
      </c>
      <c r="M18" s="509" t="s">
        <v>49</v>
      </c>
      <c r="O18" s="440" t="s">
        <v>35</v>
      </c>
      <c r="P18" s="441" t="s">
        <v>205</v>
      </c>
      <c r="Q18" s="496">
        <v>3.7013565360916285E-5</v>
      </c>
      <c r="R18" s="497">
        <v>4.0181999791400697E-5</v>
      </c>
      <c r="S18" s="497">
        <v>2.6939802572910288E-5</v>
      </c>
      <c r="T18" s="497">
        <v>2.4072204228805006E-5</v>
      </c>
      <c r="U18" s="497">
        <v>1.7310947598110902E-5</v>
      </c>
      <c r="V18" s="497">
        <v>2.5878278271715785E-5</v>
      </c>
      <c r="W18" s="497">
        <v>2.7053950467238223E-5</v>
      </c>
      <c r="X18" s="497">
        <v>1.5400757866803481E-5</v>
      </c>
      <c r="Y18" s="497">
        <v>3.4482432858511953E-5</v>
      </c>
      <c r="Z18" s="497">
        <v>9.3740661846022056E-6</v>
      </c>
      <c r="AA18" s="497">
        <v>2.333362433628867E-5</v>
      </c>
      <c r="AB18" s="497">
        <v>2.2558922510856675E-5</v>
      </c>
      <c r="AC18" s="497">
        <v>3.2968395241215391E-4</v>
      </c>
      <c r="AD18" s="497">
        <v>4.2336983771062054E-4</v>
      </c>
      <c r="AE18" s="497">
        <v>1.0020330336644587</v>
      </c>
      <c r="AF18" s="497">
        <v>4.8160738039855467E-5</v>
      </c>
      <c r="AG18" s="497">
        <v>1.2157062739447068E-4</v>
      </c>
      <c r="AH18" s="497">
        <v>4.1121297838827645E-5</v>
      </c>
      <c r="AI18" s="497">
        <v>1.1006152026898568E-4</v>
      </c>
      <c r="AJ18" s="497">
        <v>3.2156765479400503E-5</v>
      </c>
      <c r="AK18" s="497">
        <v>7.4976799527061278E-5</v>
      </c>
      <c r="AL18" s="497">
        <v>3.0884460293566965E-5</v>
      </c>
      <c r="AM18" s="497">
        <v>8.9389994018425291E-5</v>
      </c>
      <c r="AN18" s="497">
        <v>4.991112430517173E-5</v>
      </c>
      <c r="AO18" s="497">
        <v>1.4387717569308507E-4</v>
      </c>
      <c r="AP18" s="497">
        <v>5.4768727115382242E-5</v>
      </c>
      <c r="AQ18" s="497">
        <v>1.4693566824776651E-5</v>
      </c>
      <c r="AR18" s="497">
        <v>7.291785293427519E-5</v>
      </c>
      <c r="AS18" s="497">
        <v>1.2366535493778889E-4</v>
      </c>
      <c r="AT18" s="497">
        <v>6.8686207337160458E-4</v>
      </c>
      <c r="AU18" s="497">
        <v>4.3592097494826298E-5</v>
      </c>
      <c r="AV18" s="497">
        <v>9.3153590434110389E-4</v>
      </c>
      <c r="AW18" s="497">
        <v>6.0038975308626358E-5</v>
      </c>
      <c r="AX18" s="497">
        <v>4.6057971843788001E-4</v>
      </c>
      <c r="AY18" s="498">
        <v>1.6226679358981514E-4</v>
      </c>
      <c r="AZ18" s="498">
        <v>2.6417886870936575E-3</v>
      </c>
      <c r="BA18" s="499">
        <v>2.0314084748059537E-4</v>
      </c>
      <c r="BC18" s="440" t="s">
        <v>35</v>
      </c>
      <c r="BD18" s="441" t="s">
        <v>95</v>
      </c>
      <c r="BE18" s="496">
        <v>1.3040622725300467E-4</v>
      </c>
      <c r="BF18" s="497">
        <v>0</v>
      </c>
      <c r="BG18" s="497">
        <v>0</v>
      </c>
      <c r="BH18" s="497">
        <v>0</v>
      </c>
      <c r="BI18" s="497">
        <v>0</v>
      </c>
      <c r="BJ18" s="497">
        <v>0</v>
      </c>
      <c r="BK18" s="497">
        <v>0</v>
      </c>
      <c r="BL18" s="497">
        <v>0</v>
      </c>
      <c r="BM18" s="497">
        <v>0</v>
      </c>
      <c r="BN18" s="497">
        <v>0</v>
      </c>
      <c r="BO18" s="497">
        <v>0</v>
      </c>
      <c r="BP18" s="497">
        <v>2.2416331044376865E-5</v>
      </c>
      <c r="BQ18" s="497">
        <v>3.127841425713766E-3</v>
      </c>
      <c r="BR18" s="497">
        <v>4.0083516953190656E-3</v>
      </c>
      <c r="BS18" s="497">
        <v>2.0587396635300827E-2</v>
      </c>
      <c r="BT18" s="497">
        <v>1.5265503612282757E-4</v>
      </c>
      <c r="BU18" s="497">
        <v>9.1522391785171981E-4</v>
      </c>
      <c r="BV18" s="497">
        <v>2.8669724770642203E-4</v>
      </c>
      <c r="BW18" s="497">
        <v>8.8796580579134305E-4</v>
      </c>
      <c r="BX18" s="497">
        <v>4.8405834516587068E-5</v>
      </c>
      <c r="BY18" s="497">
        <v>2.1008820396090704E-4</v>
      </c>
      <c r="BZ18" s="497">
        <v>0</v>
      </c>
      <c r="CA18" s="497">
        <v>1.0319917440660474E-4</v>
      </c>
      <c r="CB18" s="497">
        <v>6.6724494561953694E-5</v>
      </c>
      <c r="CC18" s="497">
        <v>1.00767921053546E-3</v>
      </c>
      <c r="CD18" s="497">
        <v>1.4574125825715317E-5</v>
      </c>
      <c r="CE18" s="497">
        <v>0</v>
      </c>
      <c r="CF18" s="497">
        <v>3.963214166689185E-5</v>
      </c>
      <c r="CG18" s="497">
        <v>6.1540530997259259E-4</v>
      </c>
      <c r="CH18" s="497">
        <v>6.6030477142143395E-3</v>
      </c>
      <c r="CI18" s="497">
        <v>0</v>
      </c>
      <c r="CJ18" s="497">
        <v>9.0287174591096551E-3</v>
      </c>
      <c r="CK18" s="497">
        <v>0</v>
      </c>
      <c r="CL18" s="497">
        <v>4.1603224962605727E-3</v>
      </c>
      <c r="CM18" s="498">
        <v>1.2888046337022412E-3</v>
      </c>
      <c r="CN18" s="498">
        <v>2.6706040957822429E-2</v>
      </c>
      <c r="CO18" s="499">
        <v>0</v>
      </c>
    </row>
    <row r="19" spans="2:93" ht="20.100000000000001" customHeight="1">
      <c r="B19" s="407" t="s">
        <v>37</v>
      </c>
      <c r="C19" s="408" t="s">
        <v>84</v>
      </c>
      <c r="D19" s="409">
        <v>0.3367190314345232</v>
      </c>
      <c r="E19" s="410">
        <v>0.4533854572847979</v>
      </c>
      <c r="F19" s="410">
        <v>0.2120876239907345</v>
      </c>
      <c r="G19" s="411">
        <v>5.7249373965832231E-4</v>
      </c>
      <c r="H19" s="410">
        <v>3.5721278452741652E-2</v>
      </c>
      <c r="I19" s="412">
        <v>3.5492295898557409E-2</v>
      </c>
      <c r="K19" s="430" t="s">
        <v>139</v>
      </c>
      <c r="L19" s="511">
        <v>266011</v>
      </c>
      <c r="M19" s="431">
        <v>273654</v>
      </c>
      <c r="O19" s="442" t="s">
        <v>37</v>
      </c>
      <c r="P19" s="443" t="s">
        <v>84</v>
      </c>
      <c r="Q19" s="500">
        <v>1.3156582518540267E-4</v>
      </c>
      <c r="R19" s="501">
        <v>2.8772804758507147E-4</v>
      </c>
      <c r="S19" s="501">
        <v>1.4817047514762568E-4</v>
      </c>
      <c r="T19" s="501">
        <v>1.3211584967743456E-4</v>
      </c>
      <c r="U19" s="501">
        <v>9.3940204247984003E-5</v>
      </c>
      <c r="V19" s="501">
        <v>1.9173811708699868E-4</v>
      </c>
      <c r="W19" s="501">
        <v>1.9044709003425146E-4</v>
      </c>
      <c r="X19" s="501">
        <v>1.0112651041325747E-4</v>
      </c>
      <c r="Y19" s="501">
        <v>2.507879768394163E-4</v>
      </c>
      <c r="Z19" s="501">
        <v>5.9396983409671477E-5</v>
      </c>
      <c r="AA19" s="501">
        <v>1.3164222193839652E-4</v>
      </c>
      <c r="AB19" s="501">
        <v>2.9241067915065732E-4</v>
      </c>
      <c r="AC19" s="501">
        <v>1.6541605895864385E-3</v>
      </c>
      <c r="AD19" s="501">
        <v>4.5677092699809539E-3</v>
      </c>
      <c r="AE19" s="501">
        <v>6.3050143064158001E-2</v>
      </c>
      <c r="AF19" s="501">
        <v>1.0825012608079596</v>
      </c>
      <c r="AG19" s="501">
        <v>7.5244604065363874E-2</v>
      </c>
      <c r="AH19" s="501">
        <v>0.14429773611632452</v>
      </c>
      <c r="AI19" s="501">
        <v>4.2571560626623014E-3</v>
      </c>
      <c r="AJ19" s="501">
        <v>4.7400881742568421E-4</v>
      </c>
      <c r="AK19" s="501">
        <v>6.2845212947536028E-4</v>
      </c>
      <c r="AL19" s="501">
        <v>2.5059343719051336E-4</v>
      </c>
      <c r="AM19" s="501">
        <v>6.5271393212494035E-4</v>
      </c>
      <c r="AN19" s="501">
        <v>2.9745163713462263E-4</v>
      </c>
      <c r="AO19" s="501">
        <v>3.7830528886562554E-4</v>
      </c>
      <c r="AP19" s="501">
        <v>4.3705596103567703E-4</v>
      </c>
      <c r="AQ19" s="501">
        <v>1.1568444296669384E-4</v>
      </c>
      <c r="AR19" s="501">
        <v>5.2608879255660798E-4</v>
      </c>
      <c r="AS19" s="501">
        <v>2.2322513360385401E-3</v>
      </c>
      <c r="AT19" s="501">
        <v>1.1061939656819226E-3</v>
      </c>
      <c r="AU19" s="501">
        <v>7.649725410184329E-4</v>
      </c>
      <c r="AV19" s="501">
        <v>2.9265531569165073E-4</v>
      </c>
      <c r="AW19" s="501">
        <v>4.5377196451454056E-4</v>
      </c>
      <c r="AX19" s="501">
        <v>3.8483039682441966E-3</v>
      </c>
      <c r="AY19" s="502">
        <v>2.3548425771049449E-4</v>
      </c>
      <c r="AZ19" s="502">
        <v>8.681121662726261E-3</v>
      </c>
      <c r="BA19" s="503">
        <v>5.4694005113744681E-4</v>
      </c>
      <c r="BC19" s="442" t="s">
        <v>37</v>
      </c>
      <c r="BD19" s="443" t="s">
        <v>84</v>
      </c>
      <c r="BE19" s="500">
        <v>0</v>
      </c>
      <c r="BF19" s="501">
        <v>0</v>
      </c>
      <c r="BG19" s="501">
        <v>0</v>
      </c>
      <c r="BH19" s="501">
        <v>0</v>
      </c>
      <c r="BI19" s="501">
        <v>0</v>
      </c>
      <c r="BJ19" s="501">
        <v>0</v>
      </c>
      <c r="BK19" s="501">
        <v>0</v>
      </c>
      <c r="BL19" s="501">
        <v>0</v>
      </c>
      <c r="BM19" s="501">
        <v>0</v>
      </c>
      <c r="BN19" s="501">
        <v>0</v>
      </c>
      <c r="BO19" s="501">
        <v>0</v>
      </c>
      <c r="BP19" s="501">
        <v>3.9602184845065791E-4</v>
      </c>
      <c r="BQ19" s="501">
        <v>1.9639934533551553E-3</v>
      </c>
      <c r="BR19" s="501">
        <v>1.1274211108447861E-2</v>
      </c>
      <c r="BS19" s="501">
        <v>0.17205588822355289</v>
      </c>
      <c r="BT19" s="501">
        <v>0.22505334629794946</v>
      </c>
      <c r="BU19" s="501">
        <v>0.20380372607070799</v>
      </c>
      <c r="BV19" s="501">
        <v>0.39428038990825687</v>
      </c>
      <c r="BW19" s="501">
        <v>9.7014026849677922E-3</v>
      </c>
      <c r="BX19" s="501">
        <v>7.7449335226539308E-4</v>
      </c>
      <c r="BY19" s="501">
        <v>2.1008820396090704E-4</v>
      </c>
      <c r="BZ19" s="501">
        <v>0</v>
      </c>
      <c r="CA19" s="501">
        <v>0</v>
      </c>
      <c r="CB19" s="501">
        <v>0</v>
      </c>
      <c r="CC19" s="501">
        <v>1.9690283424256113E-5</v>
      </c>
      <c r="CD19" s="501">
        <v>1.8217657282144146E-5</v>
      </c>
      <c r="CE19" s="501">
        <v>0</v>
      </c>
      <c r="CF19" s="501">
        <v>9.0073049242936026E-6</v>
      </c>
      <c r="CG19" s="501">
        <v>4.412086156743396E-3</v>
      </c>
      <c r="CH19" s="501">
        <v>1.9685236072945291E-3</v>
      </c>
      <c r="CI19" s="501">
        <v>1.2584216097981619E-3</v>
      </c>
      <c r="CJ19" s="501">
        <v>3.5892337344900239E-6</v>
      </c>
      <c r="CK19" s="501">
        <v>0</v>
      </c>
      <c r="CL19" s="501">
        <v>8.9343805965644216E-3</v>
      </c>
      <c r="CM19" s="502">
        <v>1.8732625489858157E-6</v>
      </c>
      <c r="CN19" s="502">
        <v>2.3046799768890031E-2</v>
      </c>
      <c r="CO19" s="503">
        <v>0</v>
      </c>
    </row>
    <row r="20" spans="2:93" ht="20.100000000000001" customHeight="1">
      <c r="B20" s="395" t="s">
        <v>74</v>
      </c>
      <c r="C20" s="396" t="s">
        <v>206</v>
      </c>
      <c r="D20" s="397">
        <v>0.15303103333209744</v>
      </c>
      <c r="E20" s="398">
        <v>0.4499088242839413</v>
      </c>
      <c r="F20" s="398">
        <v>0.17112607209468408</v>
      </c>
      <c r="G20" s="399">
        <v>8.4459277569132948E-3</v>
      </c>
      <c r="H20" s="398">
        <v>3.9167423575336105E-2</v>
      </c>
      <c r="I20" s="400">
        <v>3.7066568672994654E-2</v>
      </c>
      <c r="K20" s="432" t="s">
        <v>138</v>
      </c>
      <c r="L20" s="512">
        <v>268096</v>
      </c>
      <c r="M20" s="433">
        <v>264040</v>
      </c>
      <c r="O20" s="438" t="s">
        <v>74</v>
      </c>
      <c r="P20" s="439" t="s">
        <v>206</v>
      </c>
      <c r="Q20" s="492">
        <v>7.2182970200040527E-5</v>
      </c>
      <c r="R20" s="493">
        <v>1.2534190100828621E-4</v>
      </c>
      <c r="S20" s="493">
        <v>5.9405657547940825E-5</v>
      </c>
      <c r="T20" s="493">
        <v>4.9190953581842085E-5</v>
      </c>
      <c r="U20" s="493">
        <v>4.6287134538940589E-5</v>
      </c>
      <c r="V20" s="493">
        <v>6.8578199322711012E-5</v>
      </c>
      <c r="W20" s="493">
        <v>7.6480640822193595E-5</v>
      </c>
      <c r="X20" s="493">
        <v>4.4237808887312752E-5</v>
      </c>
      <c r="Y20" s="493">
        <v>1.1289408169951074E-4</v>
      </c>
      <c r="Z20" s="493">
        <v>2.5347095654848659E-5</v>
      </c>
      <c r="AA20" s="493">
        <v>5.61561854878663E-5</v>
      </c>
      <c r="AB20" s="493">
        <v>2.9135962350493398E-4</v>
      </c>
      <c r="AC20" s="493">
        <v>1.0491164104283399E-2</v>
      </c>
      <c r="AD20" s="493">
        <v>2.6482249169013741E-3</v>
      </c>
      <c r="AE20" s="493">
        <v>1.5019198154289184E-3</v>
      </c>
      <c r="AF20" s="493">
        <v>3.8223434081645961E-3</v>
      </c>
      <c r="AG20" s="493">
        <v>1.0104122910434634</v>
      </c>
      <c r="AH20" s="493">
        <v>4.8651145830841402E-3</v>
      </c>
      <c r="AI20" s="493">
        <v>5.1540197892225772E-3</v>
      </c>
      <c r="AJ20" s="493">
        <v>1.8447985237103186E-4</v>
      </c>
      <c r="AK20" s="493">
        <v>1.9677486810116347E-3</v>
      </c>
      <c r="AL20" s="493">
        <v>1.0022374723862412E-4</v>
      </c>
      <c r="AM20" s="493">
        <v>3.0046984413236837E-4</v>
      </c>
      <c r="AN20" s="493">
        <v>9.8301634824749835E-5</v>
      </c>
      <c r="AO20" s="493">
        <v>1.5687606989661613E-4</v>
      </c>
      <c r="AP20" s="493">
        <v>1.3356357079777697E-4</v>
      </c>
      <c r="AQ20" s="493">
        <v>6.3167771981006979E-5</v>
      </c>
      <c r="AR20" s="493">
        <v>2.3621789553675539E-4</v>
      </c>
      <c r="AS20" s="493">
        <v>3.531057319971165E-4</v>
      </c>
      <c r="AT20" s="493">
        <v>4.3035191185249416E-4</v>
      </c>
      <c r="AU20" s="493">
        <v>2.0080831833023976E-4</v>
      </c>
      <c r="AV20" s="493">
        <v>1.0243662290230345E-4</v>
      </c>
      <c r="AW20" s="493">
        <v>1.2985138879957503E-4</v>
      </c>
      <c r="AX20" s="493">
        <v>1.3463756025371648E-3</v>
      </c>
      <c r="AY20" s="494">
        <v>1.0690022508777952E-4</v>
      </c>
      <c r="AZ20" s="494">
        <v>8.2876643784440807E-5</v>
      </c>
      <c r="BA20" s="495">
        <v>4.1538912117503756E-4</v>
      </c>
      <c r="BC20" s="438" t="s">
        <v>74</v>
      </c>
      <c r="BD20" s="439" t="s">
        <v>12</v>
      </c>
      <c r="BE20" s="492">
        <v>9.0098847920257774E-5</v>
      </c>
      <c r="BF20" s="493">
        <v>0</v>
      </c>
      <c r="BG20" s="493">
        <v>0</v>
      </c>
      <c r="BH20" s="493">
        <v>0</v>
      </c>
      <c r="BI20" s="493">
        <v>3.7940585043821378E-5</v>
      </c>
      <c r="BJ20" s="493">
        <v>5.054819517669122E-6</v>
      </c>
      <c r="BK20" s="493">
        <v>0</v>
      </c>
      <c r="BL20" s="493">
        <v>2.0439587392862495E-5</v>
      </c>
      <c r="BM20" s="493">
        <v>7.1841660979201838E-5</v>
      </c>
      <c r="BN20" s="493">
        <v>0</v>
      </c>
      <c r="BO20" s="493">
        <v>0</v>
      </c>
      <c r="BP20" s="493">
        <v>1.539254731713878E-3</v>
      </c>
      <c r="BQ20" s="493">
        <v>6.7175850154573558E-2</v>
      </c>
      <c r="BR20" s="493">
        <v>1.6284650727596692E-2</v>
      </c>
      <c r="BS20" s="493">
        <v>7.9840319361277438E-3</v>
      </c>
      <c r="BT20" s="493">
        <v>2.2363962791994239E-2</v>
      </c>
      <c r="BU20" s="493">
        <v>6.5188903603347503E-2</v>
      </c>
      <c r="BV20" s="493">
        <v>2.8024655963302753E-2</v>
      </c>
      <c r="BW20" s="493">
        <v>3.1093853470591775E-2</v>
      </c>
      <c r="BX20" s="493">
        <v>7.422227959210017E-4</v>
      </c>
      <c r="BY20" s="493">
        <v>1.1753359757025548E-2</v>
      </c>
      <c r="BZ20" s="493">
        <v>6.8989782613194985E-6</v>
      </c>
      <c r="CA20" s="493">
        <v>1.0319917440660474E-4</v>
      </c>
      <c r="CB20" s="493">
        <v>0</v>
      </c>
      <c r="CC20" s="493">
        <v>2.5134067665079861E-4</v>
      </c>
      <c r="CD20" s="493">
        <v>0</v>
      </c>
      <c r="CE20" s="493">
        <v>1.4137708997109481E-5</v>
      </c>
      <c r="CF20" s="493">
        <v>2.738220696985255E-4</v>
      </c>
      <c r="CG20" s="493">
        <v>1.177004691204412E-3</v>
      </c>
      <c r="CH20" s="493">
        <v>2.0344741443917061E-3</v>
      </c>
      <c r="CI20" s="493">
        <v>6.9405982935943184E-4</v>
      </c>
      <c r="CJ20" s="493">
        <v>1.4446665781322346E-4</v>
      </c>
      <c r="CK20" s="493">
        <v>0</v>
      </c>
      <c r="CL20" s="493">
        <v>7.4386096708633212E-3</v>
      </c>
      <c r="CM20" s="494">
        <v>1.9481930509452483E-4</v>
      </c>
      <c r="CN20" s="494">
        <v>0</v>
      </c>
      <c r="CO20" s="495">
        <v>1.4498456949938899E-3</v>
      </c>
    </row>
    <row r="21" spans="2:93" ht="20.100000000000001" customHeight="1">
      <c r="B21" s="395" t="s">
        <v>75</v>
      </c>
      <c r="C21" s="396" t="s">
        <v>207</v>
      </c>
      <c r="D21" s="397">
        <v>4.511053369627982E-2</v>
      </c>
      <c r="E21" s="398">
        <v>0.41456422018348627</v>
      </c>
      <c r="F21" s="398">
        <v>0.22835435779816513</v>
      </c>
      <c r="G21" s="399">
        <v>1.2975328331440973E-2</v>
      </c>
      <c r="H21" s="398">
        <v>5.2608944954128441E-2</v>
      </c>
      <c r="I21" s="400">
        <v>5.2465596330275227E-2</v>
      </c>
      <c r="K21" s="432" t="s">
        <v>137</v>
      </c>
      <c r="L21" s="512">
        <v>260661</v>
      </c>
      <c r="M21" s="433">
        <v>309783</v>
      </c>
      <c r="O21" s="438" t="s">
        <v>75</v>
      </c>
      <c r="P21" s="439" t="s">
        <v>207</v>
      </c>
      <c r="Q21" s="492">
        <v>4.0713902064819761E-6</v>
      </c>
      <c r="R21" s="493">
        <v>7.653925535162043E-6</v>
      </c>
      <c r="S21" s="493">
        <v>4.8452299461832655E-6</v>
      </c>
      <c r="T21" s="493">
        <v>3.8626958925773277E-6</v>
      </c>
      <c r="U21" s="493">
        <v>3.2014146039829979E-6</v>
      </c>
      <c r="V21" s="493">
        <v>6.7092652725934869E-6</v>
      </c>
      <c r="W21" s="493">
        <v>1.3524411328937997E-5</v>
      </c>
      <c r="X21" s="493">
        <v>3.6318761890889658E-6</v>
      </c>
      <c r="Y21" s="493">
        <v>7.2709846914011692E-6</v>
      </c>
      <c r="Z21" s="493">
        <v>1.6665021482388301E-6</v>
      </c>
      <c r="AA21" s="493">
        <v>4.0779262617599849E-6</v>
      </c>
      <c r="AB21" s="493">
        <v>7.2496444328666183E-6</v>
      </c>
      <c r="AC21" s="493">
        <v>8.4655955835896362E-6</v>
      </c>
      <c r="AD21" s="493">
        <v>7.9212598831941689E-6</v>
      </c>
      <c r="AE21" s="493">
        <v>3.2672813855531068E-6</v>
      </c>
      <c r="AF21" s="493">
        <v>8.2922952669440036E-6</v>
      </c>
      <c r="AG21" s="493">
        <v>7.7217174749418352E-6</v>
      </c>
      <c r="AH21" s="493">
        <v>1.0014754569952122</v>
      </c>
      <c r="AI21" s="493">
        <v>1.1726237871834876E-4</v>
      </c>
      <c r="AJ21" s="493">
        <v>7.2501872592417738E-6</v>
      </c>
      <c r="AK21" s="493">
        <v>7.2025718991109396E-5</v>
      </c>
      <c r="AL21" s="493">
        <v>6.2443846907777719E-6</v>
      </c>
      <c r="AM21" s="493">
        <v>1.5455437642175633E-5</v>
      </c>
      <c r="AN21" s="493">
        <v>6.7101541833658285E-6</v>
      </c>
      <c r="AO21" s="493">
        <v>2.4873508473545292E-5</v>
      </c>
      <c r="AP21" s="493">
        <v>1.4140415927129969E-5</v>
      </c>
      <c r="AQ21" s="493">
        <v>5.2758671663114865E-6</v>
      </c>
      <c r="AR21" s="493">
        <v>1.4786870231447733E-5</v>
      </c>
      <c r="AS21" s="493">
        <v>5.0275564749225563E-5</v>
      </c>
      <c r="AT21" s="493">
        <v>5.88597337837482E-5</v>
      </c>
      <c r="AU21" s="493">
        <v>1.2686601643468293E-5</v>
      </c>
      <c r="AV21" s="493">
        <v>6.6007362229608501E-6</v>
      </c>
      <c r="AW21" s="493">
        <v>1.310772012443432E-5</v>
      </c>
      <c r="AX21" s="493">
        <v>6.0395239824555614E-5</v>
      </c>
      <c r="AY21" s="494">
        <v>1.4018946999150469E-5</v>
      </c>
      <c r="AZ21" s="494">
        <v>5.9304038849198364E-6</v>
      </c>
      <c r="BA21" s="495">
        <v>1.9901881678385843E-5</v>
      </c>
      <c r="BC21" s="438" t="s">
        <v>75</v>
      </c>
      <c r="BD21" s="439" t="s">
        <v>207</v>
      </c>
      <c r="BE21" s="492">
        <v>4.742044627381988E-6</v>
      </c>
      <c r="BF21" s="493">
        <v>0</v>
      </c>
      <c r="BG21" s="493">
        <v>2.0646084814116415E-5</v>
      </c>
      <c r="BH21" s="493">
        <v>0</v>
      </c>
      <c r="BI21" s="493">
        <v>7.5881170087642754E-6</v>
      </c>
      <c r="BJ21" s="493">
        <v>5.0548195176691213E-5</v>
      </c>
      <c r="BK21" s="493">
        <v>2.0050125313283209E-4</v>
      </c>
      <c r="BL21" s="493">
        <v>2.0439587392862495E-5</v>
      </c>
      <c r="BM21" s="493">
        <v>3.5920830489600919E-5</v>
      </c>
      <c r="BN21" s="493">
        <v>0</v>
      </c>
      <c r="BO21" s="493">
        <v>0</v>
      </c>
      <c r="BP21" s="493">
        <v>8.2193213829381831E-5</v>
      </c>
      <c r="BQ21" s="493">
        <v>1.0911074740861975E-4</v>
      </c>
      <c r="BR21" s="493">
        <v>9.2411566462687392E-5</v>
      </c>
      <c r="BS21" s="493">
        <v>0</v>
      </c>
      <c r="BT21" s="493">
        <v>7.3008930319613192E-5</v>
      </c>
      <c r="BU21" s="493">
        <v>6.2401630762617269E-5</v>
      </c>
      <c r="BV21" s="493">
        <v>3.2611811926605505E-2</v>
      </c>
      <c r="BW21" s="493">
        <v>2.3929925952681959E-3</v>
      </c>
      <c r="BX21" s="493">
        <v>6.4541112688782748E-5</v>
      </c>
      <c r="BY21" s="493">
        <v>1.4242987685853621E-3</v>
      </c>
      <c r="BZ21" s="493">
        <v>2.4146423914618244E-5</v>
      </c>
      <c r="CA21" s="493">
        <v>3.4399724802201581E-5</v>
      </c>
      <c r="CB21" s="493">
        <v>2.6689797824781478E-5</v>
      </c>
      <c r="CC21" s="493">
        <v>3.9843867634965308E-4</v>
      </c>
      <c r="CD21" s="493">
        <v>1.4574125825715317E-4</v>
      </c>
      <c r="CE21" s="493">
        <v>4.755411208118644E-5</v>
      </c>
      <c r="CF21" s="493">
        <v>1.0988912007638195E-4</v>
      </c>
      <c r="CG21" s="493">
        <v>8.5753198930607166E-4</v>
      </c>
      <c r="CH21" s="493">
        <v>1.1711216587559331E-3</v>
      </c>
      <c r="CI21" s="493">
        <v>1.6475157565602676E-4</v>
      </c>
      <c r="CJ21" s="493">
        <v>3.7686954212145251E-5</v>
      </c>
      <c r="CK21" s="493">
        <v>1.0283128813326935E-4</v>
      </c>
      <c r="CL21" s="493">
        <v>1.1436275463320076E-3</v>
      </c>
      <c r="CM21" s="494">
        <v>1.9107277999655319E-4</v>
      </c>
      <c r="CN21" s="494">
        <v>0</v>
      </c>
      <c r="CO21" s="495">
        <v>0</v>
      </c>
    </row>
    <row r="22" spans="2:93" ht="20.100000000000001" customHeight="1">
      <c r="B22" s="395" t="s">
        <v>82</v>
      </c>
      <c r="C22" s="396" t="s">
        <v>13</v>
      </c>
      <c r="D22" s="397">
        <v>0.15991116394006699</v>
      </c>
      <c r="E22" s="398">
        <v>0.26421949310697729</v>
      </c>
      <c r="F22" s="398">
        <v>0.1432905905725122</v>
      </c>
      <c r="G22" s="399">
        <v>1.6978896098069313E-2</v>
      </c>
      <c r="H22" s="398">
        <v>3.3920293781229308E-2</v>
      </c>
      <c r="I22" s="400">
        <v>3.3670459334176145E-2</v>
      </c>
      <c r="K22" s="432" t="s">
        <v>136</v>
      </c>
      <c r="L22" s="512">
        <v>266926</v>
      </c>
      <c r="M22" s="433">
        <v>241407</v>
      </c>
      <c r="O22" s="438" t="s">
        <v>82</v>
      </c>
      <c r="P22" s="439" t="s">
        <v>13</v>
      </c>
      <c r="Q22" s="492">
        <v>8.2683017503284734E-4</v>
      </c>
      <c r="R22" s="493">
        <v>1.4161947127162271E-3</v>
      </c>
      <c r="S22" s="493">
        <v>4.8340555582348371E-4</v>
      </c>
      <c r="T22" s="493">
        <v>3.3708952830052073E-4</v>
      </c>
      <c r="U22" s="493">
        <v>2.8574243890430891E-4</v>
      </c>
      <c r="V22" s="493">
        <v>4.6134986094465737E-4</v>
      </c>
      <c r="W22" s="493">
        <v>5.2917752290119059E-4</v>
      </c>
      <c r="X22" s="493">
        <v>2.568037918669636E-4</v>
      </c>
      <c r="Y22" s="493">
        <v>6.8064634027025699E-4</v>
      </c>
      <c r="Z22" s="493">
        <v>1.6045446350711949E-4</v>
      </c>
      <c r="AA22" s="493">
        <v>3.5575277921068857E-4</v>
      </c>
      <c r="AB22" s="493">
        <v>3.3394802228191387E-4</v>
      </c>
      <c r="AC22" s="493">
        <v>3.4228167229394442E-4</v>
      </c>
      <c r="AD22" s="493">
        <v>4.0904616171654579E-4</v>
      </c>
      <c r="AE22" s="493">
        <v>3.0407293079206377E-4</v>
      </c>
      <c r="AF22" s="493">
        <v>5.5630101357768405E-4</v>
      </c>
      <c r="AG22" s="493">
        <v>4.9891827519350893E-4</v>
      </c>
      <c r="AH22" s="493">
        <v>1.7568092979474727E-4</v>
      </c>
      <c r="AI22" s="493">
        <v>1.0596981676577726</v>
      </c>
      <c r="AJ22" s="493">
        <v>5.5553573515678952E-4</v>
      </c>
      <c r="AK22" s="493">
        <v>1.0398943959417982E-3</v>
      </c>
      <c r="AL22" s="493">
        <v>6.8587150502268774E-4</v>
      </c>
      <c r="AM22" s="493">
        <v>1.4732280836443252E-3</v>
      </c>
      <c r="AN22" s="493">
        <v>7.5451110451176841E-4</v>
      </c>
      <c r="AO22" s="493">
        <v>8.2370108951089472E-4</v>
      </c>
      <c r="AP22" s="493">
        <v>9.2540461874923382E-4</v>
      </c>
      <c r="AQ22" s="493">
        <v>2.6173675135777172E-4</v>
      </c>
      <c r="AR22" s="493">
        <v>3.0983772989349847E-3</v>
      </c>
      <c r="AS22" s="493">
        <v>9.9161805607163984E-4</v>
      </c>
      <c r="AT22" s="493">
        <v>1.7527258097684263E-3</v>
      </c>
      <c r="AU22" s="493">
        <v>5.9953634640129796E-4</v>
      </c>
      <c r="AV22" s="493">
        <v>5.1641094373126536E-4</v>
      </c>
      <c r="AW22" s="493">
        <v>8.7340625565241121E-4</v>
      </c>
      <c r="AX22" s="493">
        <v>9.6385337718976616E-3</v>
      </c>
      <c r="AY22" s="494">
        <v>5.3750265093030481E-4</v>
      </c>
      <c r="AZ22" s="494">
        <v>3.365857304300999E-4</v>
      </c>
      <c r="BA22" s="495">
        <v>1.0857698182238976E-3</v>
      </c>
      <c r="BC22" s="438" t="s">
        <v>82</v>
      </c>
      <c r="BD22" s="439" t="s">
        <v>13</v>
      </c>
      <c r="BE22" s="492">
        <v>2.1291780376945127E-3</v>
      </c>
      <c r="BF22" s="493">
        <v>0</v>
      </c>
      <c r="BG22" s="493">
        <v>0</v>
      </c>
      <c r="BH22" s="493">
        <v>0</v>
      </c>
      <c r="BI22" s="493">
        <v>0</v>
      </c>
      <c r="BJ22" s="493">
        <v>0</v>
      </c>
      <c r="BK22" s="493">
        <v>0</v>
      </c>
      <c r="BL22" s="493">
        <v>0</v>
      </c>
      <c r="BM22" s="493">
        <v>0</v>
      </c>
      <c r="BN22" s="493">
        <v>0</v>
      </c>
      <c r="BO22" s="493">
        <v>0</v>
      </c>
      <c r="BP22" s="493">
        <v>0</v>
      </c>
      <c r="BQ22" s="493">
        <v>0</v>
      </c>
      <c r="BR22" s="493">
        <v>1.2995376533815413E-4</v>
      </c>
      <c r="BS22" s="493">
        <v>0</v>
      </c>
      <c r="BT22" s="493">
        <v>0</v>
      </c>
      <c r="BU22" s="493">
        <v>0</v>
      </c>
      <c r="BV22" s="493">
        <v>0</v>
      </c>
      <c r="BW22" s="493">
        <v>0.35075853350189634</v>
      </c>
      <c r="BX22" s="493">
        <v>0</v>
      </c>
      <c r="BY22" s="493">
        <v>0</v>
      </c>
      <c r="BZ22" s="493">
        <v>0</v>
      </c>
      <c r="CA22" s="493">
        <v>0</v>
      </c>
      <c r="CB22" s="493">
        <v>0</v>
      </c>
      <c r="CC22" s="493">
        <v>0</v>
      </c>
      <c r="CD22" s="493">
        <v>0</v>
      </c>
      <c r="CE22" s="493">
        <v>0</v>
      </c>
      <c r="CF22" s="493">
        <v>1.0306158294376739E-2</v>
      </c>
      <c r="CG22" s="493">
        <v>0</v>
      </c>
      <c r="CH22" s="493">
        <v>6.1493879590307273E-3</v>
      </c>
      <c r="CI22" s="493">
        <v>3.1548174061792354E-5</v>
      </c>
      <c r="CJ22" s="493">
        <v>0</v>
      </c>
      <c r="CK22" s="493">
        <v>0</v>
      </c>
      <c r="CL22" s="493">
        <v>5.1416287134357794E-2</v>
      </c>
      <c r="CM22" s="494">
        <v>1.4986100391886526E-5</v>
      </c>
      <c r="CN22" s="494">
        <v>0</v>
      </c>
      <c r="CO22" s="495">
        <v>0</v>
      </c>
    </row>
    <row r="23" spans="2:93" ht="20.100000000000001" customHeight="1">
      <c r="B23" s="401" t="s">
        <v>208</v>
      </c>
      <c r="C23" s="402" t="s">
        <v>16</v>
      </c>
      <c r="D23" s="403">
        <v>0.19820747627132795</v>
      </c>
      <c r="E23" s="404">
        <v>0.49604685684781208</v>
      </c>
      <c r="F23" s="404">
        <v>0.30503743384535947</v>
      </c>
      <c r="G23" s="405">
        <v>1.0680567636217018E-2</v>
      </c>
      <c r="H23" s="404">
        <v>9.6053310959080929E-2</v>
      </c>
      <c r="I23" s="406">
        <v>8.6259197108558158E-2</v>
      </c>
      <c r="K23" s="432" t="s">
        <v>135</v>
      </c>
      <c r="L23" s="512">
        <v>266244</v>
      </c>
      <c r="M23" s="433">
        <v>281918</v>
      </c>
      <c r="O23" s="440" t="s">
        <v>208</v>
      </c>
      <c r="P23" s="441" t="s">
        <v>16</v>
      </c>
      <c r="Q23" s="496">
        <v>6.6659545931060363E-4</v>
      </c>
      <c r="R23" s="497">
        <v>1.1907420967306212E-3</v>
      </c>
      <c r="S23" s="497">
        <v>2.0846767046992262E-3</v>
      </c>
      <c r="T23" s="497">
        <v>3.1874722262463951E-3</v>
      </c>
      <c r="U23" s="497">
        <v>2.104738956077368E-3</v>
      </c>
      <c r="V23" s="497">
        <v>1.4356027323472415E-3</v>
      </c>
      <c r="W23" s="497">
        <v>1.9784296545228485E-3</v>
      </c>
      <c r="X23" s="497">
        <v>1.8771285849772112E-3</v>
      </c>
      <c r="Y23" s="497">
        <v>2.5645311317613619E-3</v>
      </c>
      <c r="Z23" s="497">
        <v>3.8226310095427871E-3</v>
      </c>
      <c r="AA23" s="497">
        <v>7.6809759582471644E-3</v>
      </c>
      <c r="AB23" s="497">
        <v>6.6945821149014164E-4</v>
      </c>
      <c r="AC23" s="497">
        <v>5.7350527510758719E-4</v>
      </c>
      <c r="AD23" s="497">
        <v>7.2871711179662755E-4</v>
      </c>
      <c r="AE23" s="497">
        <v>1.0251389761005924E-3</v>
      </c>
      <c r="AF23" s="497">
        <v>1.4397853675111988E-3</v>
      </c>
      <c r="AG23" s="497">
        <v>1.1320134407846246E-3</v>
      </c>
      <c r="AH23" s="497">
        <v>1.4478070526775064E-3</v>
      </c>
      <c r="AI23" s="497">
        <v>6.6692364953951759E-4</v>
      </c>
      <c r="AJ23" s="497">
        <v>1.0098488071660188</v>
      </c>
      <c r="AK23" s="497">
        <v>1.0994026614138154E-3</v>
      </c>
      <c r="AL23" s="497">
        <v>3.136362675129835E-3</v>
      </c>
      <c r="AM23" s="497">
        <v>1.8075200548120628E-3</v>
      </c>
      <c r="AN23" s="497">
        <v>1.8676191409399332E-3</v>
      </c>
      <c r="AO23" s="497">
        <v>2.0010418667728755E-3</v>
      </c>
      <c r="AP23" s="497">
        <v>3.6963064995861931E-3</v>
      </c>
      <c r="AQ23" s="497">
        <v>3.2989737336571704E-4</v>
      </c>
      <c r="AR23" s="497">
        <v>1.0716081931327658E-3</v>
      </c>
      <c r="AS23" s="497">
        <v>1.5687699009343126E-2</v>
      </c>
      <c r="AT23" s="497">
        <v>2.4940768040513832E-3</v>
      </c>
      <c r="AU23" s="497">
        <v>5.5039644091913146E-3</v>
      </c>
      <c r="AV23" s="497">
        <v>1.3097228844331601E-3</v>
      </c>
      <c r="AW23" s="497">
        <v>1.096143756018966E-2</v>
      </c>
      <c r="AX23" s="497">
        <v>2.4384478000096656E-3</v>
      </c>
      <c r="AY23" s="498">
        <v>2.4472333082044802E-3</v>
      </c>
      <c r="AZ23" s="498">
        <v>2.8271898670593605E-2</v>
      </c>
      <c r="BA23" s="499">
        <v>1.6803177578460417E-3</v>
      </c>
      <c r="BC23" s="440" t="s">
        <v>208</v>
      </c>
      <c r="BD23" s="441" t="s">
        <v>16</v>
      </c>
      <c r="BE23" s="496">
        <v>1.0385077733966555E-3</v>
      </c>
      <c r="BF23" s="497">
        <v>2.7191748710736052E-3</v>
      </c>
      <c r="BG23" s="497">
        <v>7.8546882670594009E-3</v>
      </c>
      <c r="BH23" s="497">
        <v>1.338918393297928E-2</v>
      </c>
      <c r="BI23" s="497">
        <v>8.0282277952726036E-3</v>
      </c>
      <c r="BJ23" s="497">
        <v>4.079239350758981E-3</v>
      </c>
      <c r="BK23" s="497">
        <v>7.218045112781955E-3</v>
      </c>
      <c r="BL23" s="497">
        <v>7.1470423917042525E-3</v>
      </c>
      <c r="BM23" s="497">
        <v>9.4112575882754415E-3</v>
      </c>
      <c r="BN23" s="497">
        <v>1.6948158573774338E-2</v>
      </c>
      <c r="BO23" s="497">
        <v>3.4791064530941898E-2</v>
      </c>
      <c r="BP23" s="497">
        <v>6.7248993133130588E-4</v>
      </c>
      <c r="BQ23" s="497">
        <v>7.2740498272413163E-4</v>
      </c>
      <c r="BR23" s="497">
        <v>1.4497064488834083E-3</v>
      </c>
      <c r="BS23" s="497">
        <v>2.8514399771884802E-3</v>
      </c>
      <c r="BT23" s="497">
        <v>4.0453584572549307E-3</v>
      </c>
      <c r="BU23" s="497">
        <v>2.6278020065591047E-3</v>
      </c>
      <c r="BV23" s="497">
        <v>5.5189220183486237E-3</v>
      </c>
      <c r="BW23" s="497">
        <v>1.5832881825296491E-3</v>
      </c>
      <c r="BX23" s="497">
        <v>4.6969794759261649E-2</v>
      </c>
      <c r="BY23" s="497">
        <v>2.3903736592402417E-3</v>
      </c>
      <c r="BZ23" s="497">
        <v>1.2811402631270308E-2</v>
      </c>
      <c r="CA23" s="497">
        <v>2.5111799105607155E-3</v>
      </c>
      <c r="CB23" s="497">
        <v>5.6448922399412824E-3</v>
      </c>
      <c r="CC23" s="497">
        <v>5.6070977680484609E-3</v>
      </c>
      <c r="CD23" s="497">
        <v>1.3641381772869537E-2</v>
      </c>
      <c r="CE23" s="497">
        <v>4.2413126991328445E-5</v>
      </c>
      <c r="CF23" s="497">
        <v>1.8735194242530692E-3</v>
      </c>
      <c r="CG23" s="497">
        <v>6.7798833083920429E-2</v>
      </c>
      <c r="CH23" s="497">
        <v>8.971271546340245E-3</v>
      </c>
      <c r="CI23" s="497">
        <v>2.3717216189120788E-2</v>
      </c>
      <c r="CJ23" s="497">
        <v>3.730111158568757E-3</v>
      </c>
      <c r="CK23" s="497">
        <v>4.8262151230547751E-2</v>
      </c>
      <c r="CL23" s="497">
        <v>7.6213888534882321E-3</v>
      </c>
      <c r="CM23" s="498">
        <v>8.2667076286744041E-3</v>
      </c>
      <c r="CN23" s="498">
        <v>0.13815240418565836</v>
      </c>
      <c r="CO23" s="499">
        <v>1.8226631594208903E-3</v>
      </c>
    </row>
    <row r="24" spans="2:93" ht="20.100000000000001" customHeight="1">
      <c r="B24" s="407" t="s">
        <v>209</v>
      </c>
      <c r="C24" s="408" t="s">
        <v>17</v>
      </c>
      <c r="D24" s="409">
        <v>1</v>
      </c>
      <c r="E24" s="410">
        <v>0.45872014927842147</v>
      </c>
      <c r="F24" s="410">
        <v>0.33823869990140742</v>
      </c>
      <c r="G24" s="411">
        <v>0</v>
      </c>
      <c r="H24" s="410">
        <v>0.11893639124709682</v>
      </c>
      <c r="I24" s="412">
        <v>9.8144276006272874E-2</v>
      </c>
      <c r="K24" s="432" t="s">
        <v>246</v>
      </c>
      <c r="L24" s="512">
        <v>260581</v>
      </c>
      <c r="M24" s="433">
        <v>294626</v>
      </c>
      <c r="O24" s="442" t="s">
        <v>209</v>
      </c>
      <c r="P24" s="443" t="s">
        <v>17</v>
      </c>
      <c r="Q24" s="500">
        <v>3.7321779420257709E-3</v>
      </c>
      <c r="R24" s="501">
        <v>4.5536774622859611E-3</v>
      </c>
      <c r="S24" s="501">
        <v>1.7626507720656908E-3</v>
      </c>
      <c r="T24" s="501">
        <v>2.3853118041048172E-3</v>
      </c>
      <c r="U24" s="501">
        <v>3.2869620475254268E-3</v>
      </c>
      <c r="V24" s="501">
        <v>2.0854103666025628E-3</v>
      </c>
      <c r="W24" s="501">
        <v>4.046712245246136E-3</v>
      </c>
      <c r="X24" s="501">
        <v>2.4292123524953051E-3</v>
      </c>
      <c r="Y24" s="501">
        <v>7.1405764412119637E-3</v>
      </c>
      <c r="Z24" s="501">
        <v>2.3974095052882519E-3</v>
      </c>
      <c r="AA24" s="501">
        <v>5.0116846695823372E-3</v>
      </c>
      <c r="AB24" s="501">
        <v>3.215803314017118E-3</v>
      </c>
      <c r="AC24" s="501">
        <v>1.7175286932066978E-3</v>
      </c>
      <c r="AD24" s="501">
        <v>1.5095708459040178E-3</v>
      </c>
      <c r="AE24" s="501">
        <v>1.8237079751142109E-3</v>
      </c>
      <c r="AF24" s="501">
        <v>1.7814549937519286E-3</v>
      </c>
      <c r="AG24" s="501">
        <v>1.6021601964653445E-3</v>
      </c>
      <c r="AH24" s="501">
        <v>6.2932935756827206E-4</v>
      </c>
      <c r="AI24" s="501">
        <v>1.1606666013506239E-3</v>
      </c>
      <c r="AJ24" s="501">
        <v>1.7799799745519835E-3</v>
      </c>
      <c r="AK24" s="501">
        <v>1.001299025719506</v>
      </c>
      <c r="AL24" s="501">
        <v>6.6292482358381371E-3</v>
      </c>
      <c r="AM24" s="501">
        <v>3.8361724881419361E-2</v>
      </c>
      <c r="AN24" s="501">
        <v>3.6784285214084256E-3</v>
      </c>
      <c r="AO24" s="501">
        <v>3.9990672165470982E-3</v>
      </c>
      <c r="AP24" s="501">
        <v>2.0618465806559808E-3</v>
      </c>
      <c r="AQ24" s="501">
        <v>1.2943787341457159E-2</v>
      </c>
      <c r="AR24" s="501">
        <v>5.6668229286282873E-3</v>
      </c>
      <c r="AS24" s="501">
        <v>3.097490655392355E-3</v>
      </c>
      <c r="AT24" s="501">
        <v>6.4142571379156152E-3</v>
      </c>
      <c r="AU24" s="501">
        <v>4.8736956326092869E-3</v>
      </c>
      <c r="AV24" s="501">
        <v>2.8785156492928325E-3</v>
      </c>
      <c r="AW24" s="501">
        <v>2.1293200704035403E-3</v>
      </c>
      <c r="AX24" s="501">
        <v>1.407717888425268E-3</v>
      </c>
      <c r="AY24" s="502">
        <v>3.4064190740893431E-3</v>
      </c>
      <c r="AZ24" s="502">
        <v>1.3547853323799867E-3</v>
      </c>
      <c r="BA24" s="503">
        <v>2.9981469093282483E-3</v>
      </c>
      <c r="BC24" s="442" t="s">
        <v>209</v>
      </c>
      <c r="BD24" s="443" t="s">
        <v>17</v>
      </c>
      <c r="BE24" s="500">
        <v>2.5346228533356728E-3</v>
      </c>
      <c r="BF24" s="501">
        <v>1.9690576652601969E-3</v>
      </c>
      <c r="BG24" s="501">
        <v>3.5786547011135123E-4</v>
      </c>
      <c r="BH24" s="501">
        <v>1.4959982048021543E-3</v>
      </c>
      <c r="BI24" s="501">
        <v>2.1550252304890541E-3</v>
      </c>
      <c r="BJ24" s="501">
        <v>1.0615120987105156E-3</v>
      </c>
      <c r="BK24" s="501">
        <v>2.3057644110275688E-3</v>
      </c>
      <c r="BL24" s="501">
        <v>1.5670350334527914E-3</v>
      </c>
      <c r="BM24" s="501">
        <v>5.6754912173569453E-3</v>
      </c>
      <c r="BN24" s="501">
        <v>1.7593244194229415E-3</v>
      </c>
      <c r="BO24" s="501">
        <v>4.0247427135949865E-3</v>
      </c>
      <c r="BP24" s="501">
        <v>2.3611868700076965E-3</v>
      </c>
      <c r="BQ24" s="501">
        <v>1.0911074740861974E-3</v>
      </c>
      <c r="BR24" s="501">
        <v>9.6165786350234058E-4</v>
      </c>
      <c r="BS24" s="501">
        <v>1.1976047904191617E-3</v>
      </c>
      <c r="BT24" s="501">
        <v>8.5619563738455467E-4</v>
      </c>
      <c r="BU24" s="501">
        <v>9.0829040332254015E-4</v>
      </c>
      <c r="BV24" s="501">
        <v>2.1502293577981653E-4</v>
      </c>
      <c r="BW24" s="501">
        <v>6.2007103726446336E-4</v>
      </c>
      <c r="BX24" s="501">
        <v>8.0676390860978447E-4</v>
      </c>
      <c r="BY24" s="501">
        <v>2.9280009528409882E-4</v>
      </c>
      <c r="BZ24" s="501">
        <v>5.6399147286286897E-3</v>
      </c>
      <c r="CA24" s="501">
        <v>3.4090127278981766E-2</v>
      </c>
      <c r="CB24" s="501">
        <v>2.1752185227196905E-3</v>
      </c>
      <c r="CC24" s="501">
        <v>2.7103096007505471E-3</v>
      </c>
      <c r="CD24" s="501">
        <v>1.2825230726629477E-3</v>
      </c>
      <c r="CE24" s="501">
        <v>1.2427046208459233E-2</v>
      </c>
      <c r="CF24" s="501">
        <v>4.3505282784338101E-3</v>
      </c>
      <c r="CG24" s="501">
        <v>2.0278109394178869E-3</v>
      </c>
      <c r="CH24" s="501">
        <v>5.6877341993504874E-3</v>
      </c>
      <c r="CI24" s="501">
        <v>3.8979521729681221E-3</v>
      </c>
      <c r="CJ24" s="501">
        <v>1.8987046455452225E-3</v>
      </c>
      <c r="CK24" s="501">
        <v>1.011174333310482E-3</v>
      </c>
      <c r="CL24" s="501">
        <v>7.1602487138382285E-4</v>
      </c>
      <c r="CM24" s="502">
        <v>1.8732625489858157E-3</v>
      </c>
      <c r="CN24" s="502">
        <v>0</v>
      </c>
      <c r="CO24" s="503">
        <v>0</v>
      </c>
    </row>
    <row r="25" spans="2:93" ht="20.100000000000001" customHeight="1">
      <c r="B25" s="395" t="s">
        <v>210</v>
      </c>
      <c r="C25" s="396" t="s">
        <v>18</v>
      </c>
      <c r="D25" s="397">
        <v>0.86791298351979429</v>
      </c>
      <c r="E25" s="398">
        <v>0.35944021690387651</v>
      </c>
      <c r="F25" s="398">
        <v>7.3484466950444638E-2</v>
      </c>
      <c r="G25" s="399">
        <v>3.8587693239070277E-2</v>
      </c>
      <c r="H25" s="398">
        <v>1.1631677348584675E-2</v>
      </c>
      <c r="I25" s="400">
        <v>1.1631677348584675E-2</v>
      </c>
      <c r="K25" s="432" t="s">
        <v>334</v>
      </c>
      <c r="L25" s="512">
        <v>243387</v>
      </c>
      <c r="M25" s="433">
        <v>247624</v>
      </c>
      <c r="O25" s="438" t="s">
        <v>210</v>
      </c>
      <c r="P25" s="439" t="s">
        <v>18</v>
      </c>
      <c r="Q25" s="492">
        <v>1.715365619891614E-2</v>
      </c>
      <c r="R25" s="493">
        <v>1.8466566318928398E-2</v>
      </c>
      <c r="S25" s="493">
        <v>2.4544977860093648E-2</v>
      </c>
      <c r="T25" s="493">
        <v>3.9738201915689067E-2</v>
      </c>
      <c r="U25" s="493">
        <v>5.8401984604939866E-2</v>
      </c>
      <c r="V25" s="493">
        <v>5.0927197891662737E-2</v>
      </c>
      <c r="W25" s="493">
        <v>4.9552234232348925E-2</v>
      </c>
      <c r="X25" s="493">
        <v>6.7448507754046927E-2</v>
      </c>
      <c r="Y25" s="493">
        <v>4.6272177200420928E-2</v>
      </c>
      <c r="Z25" s="493">
        <v>4.4854730095700464E-2</v>
      </c>
      <c r="AA25" s="493">
        <v>2.324382489822863E-2</v>
      </c>
      <c r="AB25" s="493">
        <v>3.5431265413042284E-2</v>
      </c>
      <c r="AC25" s="493">
        <v>2.0007707903081637E-2</v>
      </c>
      <c r="AD25" s="493">
        <v>1.4786675812927185E-2</v>
      </c>
      <c r="AE25" s="493">
        <v>2.2078096608099361E-2</v>
      </c>
      <c r="AF25" s="493">
        <v>4.4496210489468661E-2</v>
      </c>
      <c r="AG25" s="493">
        <v>1.7803308796809171E-2</v>
      </c>
      <c r="AH25" s="493">
        <v>1.0141746412031305E-2</v>
      </c>
      <c r="AI25" s="493">
        <v>1.7161843288967433E-2</v>
      </c>
      <c r="AJ25" s="493">
        <v>2.5956689929134951E-2</v>
      </c>
      <c r="AK25" s="493">
        <v>9.0302323396047584E-3</v>
      </c>
      <c r="AL25" s="493">
        <v>1.0600394020095565</v>
      </c>
      <c r="AM25" s="493">
        <v>4.9491503664471949E-2</v>
      </c>
      <c r="AN25" s="493">
        <v>5.9745125228187458E-2</v>
      </c>
      <c r="AO25" s="493">
        <v>2.893674474993839E-2</v>
      </c>
      <c r="AP25" s="493">
        <v>5.569269853517877E-3</v>
      </c>
      <c r="AQ25" s="493">
        <v>3.8265568085045685E-3</v>
      </c>
      <c r="AR25" s="493">
        <v>1.1065294332184613E-2</v>
      </c>
      <c r="AS25" s="493">
        <v>1.0709357542492241E-2</v>
      </c>
      <c r="AT25" s="493">
        <v>1.2612588034900811E-2</v>
      </c>
      <c r="AU25" s="493">
        <v>2.3847589949945219E-2</v>
      </c>
      <c r="AV25" s="493">
        <v>1.4755187788489808E-2</v>
      </c>
      <c r="AW25" s="493">
        <v>7.6876155282576885E-3</v>
      </c>
      <c r="AX25" s="493">
        <v>8.9851168366278968E-3</v>
      </c>
      <c r="AY25" s="494">
        <v>3.6472207330309474E-2</v>
      </c>
      <c r="AZ25" s="494">
        <v>1.2053641993453344E-2</v>
      </c>
      <c r="BA25" s="495">
        <v>1.6346689078960655E-2</v>
      </c>
      <c r="BC25" s="438" t="s">
        <v>210</v>
      </c>
      <c r="BD25" s="439" t="s">
        <v>18</v>
      </c>
      <c r="BE25" s="492">
        <v>1.2343542165075315E-2</v>
      </c>
      <c r="BF25" s="493">
        <v>1.4158462259728083E-2</v>
      </c>
      <c r="BG25" s="493">
        <v>1.9313265338894013E-2</v>
      </c>
      <c r="BH25" s="493">
        <v>3.822275413269504E-2</v>
      </c>
      <c r="BI25" s="493">
        <v>5.6705998406495428E-2</v>
      </c>
      <c r="BJ25" s="493">
        <v>4.8819446901648376E-2</v>
      </c>
      <c r="BK25" s="493">
        <v>4.6917293233082705E-2</v>
      </c>
      <c r="BL25" s="493">
        <v>6.7334814067886689E-2</v>
      </c>
      <c r="BM25" s="493">
        <v>4.3122957002765902E-2</v>
      </c>
      <c r="BN25" s="493">
        <v>4.512667135819845E-2</v>
      </c>
      <c r="BO25" s="493">
        <v>2.0474865616812079E-2</v>
      </c>
      <c r="BP25" s="493">
        <v>3.4394123932422235E-2</v>
      </c>
      <c r="BQ25" s="493">
        <v>1.8112384069830879E-2</v>
      </c>
      <c r="BR25" s="493">
        <v>1.2787450509274366E-2</v>
      </c>
      <c r="BS25" s="493">
        <v>1.8534359851725121E-2</v>
      </c>
      <c r="BT25" s="493">
        <v>4.149230253573289E-2</v>
      </c>
      <c r="BU25" s="493">
        <v>1.3055807858445368E-2</v>
      </c>
      <c r="BV25" s="493">
        <v>3.3686926605504589E-3</v>
      </c>
      <c r="BW25" s="493">
        <v>1.4514478357714767E-2</v>
      </c>
      <c r="BX25" s="493">
        <v>2.2928230282690074E-2</v>
      </c>
      <c r="BY25" s="493">
        <v>3.6823334017084966E-3</v>
      </c>
      <c r="BZ25" s="493">
        <v>6.2694464949740944E-2</v>
      </c>
      <c r="CA25" s="493">
        <v>4.5321637426900582E-2</v>
      </c>
      <c r="CB25" s="493">
        <v>6.1666777874157606E-2</v>
      </c>
      <c r="CC25" s="493">
        <v>2.8686426445208892E-2</v>
      </c>
      <c r="CD25" s="493">
        <v>3.6726797080802597E-3</v>
      </c>
      <c r="CE25" s="493">
        <v>3.2323943752482131E-3</v>
      </c>
      <c r="CF25" s="493">
        <v>7.7697012276956613E-3</v>
      </c>
      <c r="CG25" s="493">
        <v>6.9577791602912246E-3</v>
      </c>
      <c r="CH25" s="493">
        <v>9.8685985510866842E-3</v>
      </c>
      <c r="CI25" s="493">
        <v>2.2961812687974537E-2</v>
      </c>
      <c r="CJ25" s="493">
        <v>1.1025228723919731E-2</v>
      </c>
      <c r="CK25" s="493">
        <v>4.4731610337972166E-3</v>
      </c>
      <c r="CL25" s="493">
        <v>6.8299046865253179E-3</v>
      </c>
      <c r="CM25" s="494">
        <v>3.3450849337239713E-2</v>
      </c>
      <c r="CN25" s="494">
        <v>0</v>
      </c>
      <c r="CO25" s="495">
        <v>1.1060251444667674E-2</v>
      </c>
    </row>
    <row r="26" spans="2:93" ht="20.100000000000001" customHeight="1">
      <c r="B26" s="395" t="s">
        <v>211</v>
      </c>
      <c r="C26" s="396" t="s">
        <v>212</v>
      </c>
      <c r="D26" s="397">
        <v>0.99987896183839675</v>
      </c>
      <c r="E26" s="398">
        <v>0.45285517715858276</v>
      </c>
      <c r="F26" s="398">
        <v>0.15930512555899554</v>
      </c>
      <c r="G26" s="399">
        <v>8.8404519171062564E-3</v>
      </c>
      <c r="H26" s="398">
        <v>2.2531819745442036E-2</v>
      </c>
      <c r="I26" s="400">
        <v>2.2531819745442036E-2</v>
      </c>
      <c r="K26" s="432" t="s">
        <v>338</v>
      </c>
      <c r="L26" s="512">
        <v>248179</v>
      </c>
      <c r="M26" s="433">
        <v>235625</v>
      </c>
      <c r="O26" s="438" t="s">
        <v>211</v>
      </c>
      <c r="P26" s="439" t="s">
        <v>212</v>
      </c>
      <c r="Q26" s="492">
        <v>1.851849517525141E-3</v>
      </c>
      <c r="R26" s="493">
        <v>3.7236657301552259E-3</v>
      </c>
      <c r="S26" s="493">
        <v>3.9715076752266836E-3</v>
      </c>
      <c r="T26" s="493">
        <v>1.356439594658456E-3</v>
      </c>
      <c r="U26" s="493">
        <v>1.7393697184839554E-3</v>
      </c>
      <c r="V26" s="493">
        <v>5.5736825769674763E-3</v>
      </c>
      <c r="W26" s="493">
        <v>2.0723114937151552E-2</v>
      </c>
      <c r="X26" s="493">
        <v>1.205804799389061E-3</v>
      </c>
      <c r="Y26" s="493">
        <v>2.6092000057477221E-3</v>
      </c>
      <c r="Z26" s="493">
        <v>1.2936361246107752E-3</v>
      </c>
      <c r="AA26" s="493">
        <v>1.6526624842297505E-3</v>
      </c>
      <c r="AB26" s="493">
        <v>1.0341990504009737E-3</v>
      </c>
      <c r="AC26" s="493">
        <v>5.9369636492432503E-4</v>
      </c>
      <c r="AD26" s="493">
        <v>8.4947842296086661E-4</v>
      </c>
      <c r="AE26" s="493">
        <v>7.9059550654340125E-4</v>
      </c>
      <c r="AF26" s="493">
        <v>1.8363900805182223E-3</v>
      </c>
      <c r="AG26" s="493">
        <v>1.0158997494518938E-3</v>
      </c>
      <c r="AH26" s="493">
        <v>5.0781759999623827E-4</v>
      </c>
      <c r="AI26" s="493">
        <v>7.0312090225673905E-4</v>
      </c>
      <c r="AJ26" s="493">
        <v>1.2845185159253468E-3</v>
      </c>
      <c r="AK26" s="493">
        <v>1.2166453008921731E-3</v>
      </c>
      <c r="AL26" s="493">
        <v>1.2456662985181853E-3</v>
      </c>
      <c r="AM26" s="493">
        <v>1.0980505128231866</v>
      </c>
      <c r="AN26" s="493">
        <v>1.3279839941144933E-2</v>
      </c>
      <c r="AO26" s="493">
        <v>3.0587932731499161E-3</v>
      </c>
      <c r="AP26" s="493">
        <v>1.7567816257614928E-3</v>
      </c>
      <c r="AQ26" s="493">
        <v>8.1411835260856394E-4</v>
      </c>
      <c r="AR26" s="493">
        <v>5.8015813837657831E-3</v>
      </c>
      <c r="AS26" s="493">
        <v>2.405355588582468E-3</v>
      </c>
      <c r="AT26" s="493">
        <v>3.8348989872994377E-3</v>
      </c>
      <c r="AU26" s="493">
        <v>7.2926780403968225E-3</v>
      </c>
      <c r="AV26" s="493">
        <v>5.4662278785049256E-3</v>
      </c>
      <c r="AW26" s="493">
        <v>2.6996630562482553E-3</v>
      </c>
      <c r="AX26" s="493">
        <v>1.0857686313504044E-3</v>
      </c>
      <c r="AY26" s="494">
        <v>9.9316964940889992E-3</v>
      </c>
      <c r="AZ26" s="494">
        <v>1.0437473813679835E-3</v>
      </c>
      <c r="BA26" s="495">
        <v>4.3710991425426433E-3</v>
      </c>
      <c r="BC26" s="438" t="s">
        <v>211</v>
      </c>
      <c r="BD26" s="439" t="s">
        <v>96</v>
      </c>
      <c r="BE26" s="492">
        <v>7.8717940814541009E-4</v>
      </c>
      <c r="BF26" s="493">
        <v>1.1251758087201125E-3</v>
      </c>
      <c r="BG26" s="493">
        <v>2.8078675347198326E-3</v>
      </c>
      <c r="BH26" s="493">
        <v>6.731991921609694E-4</v>
      </c>
      <c r="BI26" s="493">
        <v>1.0395720302007058E-3</v>
      </c>
      <c r="BJ26" s="493">
        <v>4.37241888278379E-3</v>
      </c>
      <c r="BK26" s="493">
        <v>1.8145363408521305E-2</v>
      </c>
      <c r="BL26" s="493">
        <v>5.8593483859539156E-4</v>
      </c>
      <c r="BM26" s="493">
        <v>1.6164373720320413E-3</v>
      </c>
      <c r="BN26" s="493">
        <v>9.0898428336851978E-4</v>
      </c>
      <c r="BO26" s="493">
        <v>9.7242105831825182E-4</v>
      </c>
      <c r="BP26" s="493">
        <v>5.0810350367254224E-4</v>
      </c>
      <c r="BQ26" s="493">
        <v>1.8185124568103291E-4</v>
      </c>
      <c r="BR26" s="493">
        <v>4.6205783231343691E-4</v>
      </c>
      <c r="BS26" s="493">
        <v>3.4217279726261765E-4</v>
      </c>
      <c r="BT26" s="493">
        <v>1.1548685341466085E-3</v>
      </c>
      <c r="BU26" s="493">
        <v>4.7147898798421934E-4</v>
      </c>
      <c r="BV26" s="493">
        <v>1.4334862385321102E-4</v>
      </c>
      <c r="BW26" s="493">
        <v>3.1304557221118536E-4</v>
      </c>
      <c r="BX26" s="493">
        <v>4.8405834516587065E-4</v>
      </c>
      <c r="BY26" s="493">
        <v>4.8800015880683134E-4</v>
      </c>
      <c r="BZ26" s="493">
        <v>5.1397388046830268E-4</v>
      </c>
      <c r="CA26" s="493">
        <v>8.8768489852081189E-2</v>
      </c>
      <c r="CB26" s="493">
        <v>1.1436578367918863E-2</v>
      </c>
      <c r="CC26" s="493">
        <v>2.1983622317198882E-3</v>
      </c>
      <c r="CD26" s="493">
        <v>1.1440688773186522E-3</v>
      </c>
      <c r="CE26" s="493">
        <v>5.6550835988437929E-4</v>
      </c>
      <c r="CF26" s="493">
        <v>4.4261896397978758E-3</v>
      </c>
      <c r="CG26" s="493">
        <v>1.4931145225564541E-3</v>
      </c>
      <c r="CH26" s="493">
        <v>2.7779165625780667E-3</v>
      </c>
      <c r="CI26" s="493">
        <v>6.1764314107642373E-3</v>
      </c>
      <c r="CJ26" s="493">
        <v>4.3052858645207838E-3</v>
      </c>
      <c r="CK26" s="493">
        <v>1.8509631863988484E-3</v>
      </c>
      <c r="CL26" s="493">
        <v>6.0367436463273124E-4</v>
      </c>
      <c r="CM26" s="494">
        <v>8.0999872618146666E-3</v>
      </c>
      <c r="CN26" s="494">
        <v>0</v>
      </c>
      <c r="CO26" s="495">
        <v>2.4233135187755016E-3</v>
      </c>
    </row>
    <row r="27" spans="2:93" ht="20.100000000000001" customHeight="1" thickBot="1">
      <c r="B27" s="395" t="s">
        <v>213</v>
      </c>
      <c r="C27" s="396" t="s">
        <v>85</v>
      </c>
      <c r="D27" s="397">
        <v>0.9204174228675136</v>
      </c>
      <c r="E27" s="398">
        <v>0.64774804830853405</v>
      </c>
      <c r="F27" s="398">
        <v>0.46604390471742174</v>
      </c>
      <c r="G27" s="399">
        <v>1.8350308739831806E-3</v>
      </c>
      <c r="H27" s="398">
        <v>9.9659705077734043E-2</v>
      </c>
      <c r="I27" s="400">
        <v>9.552278641489291E-2</v>
      </c>
      <c r="K27" s="434" t="s">
        <v>343</v>
      </c>
      <c r="L27" s="513">
        <v>260826</v>
      </c>
      <c r="M27" s="435">
        <v>255933</v>
      </c>
      <c r="O27" s="438" t="s">
        <v>213</v>
      </c>
      <c r="P27" s="439" t="s">
        <v>85</v>
      </c>
      <c r="Q27" s="492">
        <v>1.037563344371396E-3</v>
      </c>
      <c r="R27" s="493">
        <v>2.2890150603523153E-3</v>
      </c>
      <c r="S27" s="493">
        <v>1.7480551026895236E-3</v>
      </c>
      <c r="T27" s="493">
        <v>7.1062230597901887E-4</v>
      </c>
      <c r="U27" s="493">
        <v>9.1414361765867634E-4</v>
      </c>
      <c r="V27" s="493">
        <v>2.8638914203699111E-3</v>
      </c>
      <c r="W27" s="493">
        <v>9.4831276698623568E-4</v>
      </c>
      <c r="X27" s="493">
        <v>8.1929524200885463E-4</v>
      </c>
      <c r="Y27" s="493">
        <v>3.6029004624361207E-3</v>
      </c>
      <c r="Z27" s="493">
        <v>5.0128218745332503E-4</v>
      </c>
      <c r="AA27" s="493">
        <v>5.3525136731362693E-4</v>
      </c>
      <c r="AB27" s="493">
        <v>6.2793999689012762E-4</v>
      </c>
      <c r="AC27" s="493">
        <v>5.6600729824020715E-4</v>
      </c>
      <c r="AD27" s="493">
        <v>3.5845474338312504E-4</v>
      </c>
      <c r="AE27" s="493">
        <v>4.5988869126628075E-4</v>
      </c>
      <c r="AF27" s="493">
        <v>1.4948035683114624E-3</v>
      </c>
      <c r="AG27" s="493">
        <v>6.3891892483398786E-4</v>
      </c>
      <c r="AH27" s="493">
        <v>3.0685698965000376E-4</v>
      </c>
      <c r="AI27" s="493">
        <v>7.7105426142538771E-4</v>
      </c>
      <c r="AJ27" s="493">
        <v>8.7493226162237874E-4</v>
      </c>
      <c r="AK27" s="493">
        <v>1.7734654184276013E-3</v>
      </c>
      <c r="AL27" s="493">
        <v>8.6247454828235603E-3</v>
      </c>
      <c r="AM27" s="493">
        <v>3.4742034417378589E-3</v>
      </c>
      <c r="AN27" s="493">
        <v>1.0009230225304913</v>
      </c>
      <c r="AO27" s="493">
        <v>2.2045907959341643E-3</v>
      </c>
      <c r="AP27" s="493">
        <v>2.6873631292676056E-3</v>
      </c>
      <c r="AQ27" s="493">
        <v>2.7898825505232706E-4</v>
      </c>
      <c r="AR27" s="493">
        <v>3.1746681143065094E-3</v>
      </c>
      <c r="AS27" s="493">
        <v>4.4598883242094427E-3</v>
      </c>
      <c r="AT27" s="493">
        <v>2.8060031036839097E-2</v>
      </c>
      <c r="AU27" s="493">
        <v>6.6324443299643722E-3</v>
      </c>
      <c r="AV27" s="493">
        <v>3.9015099014482208E-3</v>
      </c>
      <c r="AW27" s="493">
        <v>7.3916286271325589E-4</v>
      </c>
      <c r="AX27" s="493">
        <v>7.4236749321132645E-4</v>
      </c>
      <c r="AY27" s="494">
        <v>1.8099549076407758E-2</v>
      </c>
      <c r="AZ27" s="494">
        <v>6.8581401812293293E-4</v>
      </c>
      <c r="BA27" s="495">
        <v>1.2083244703521352E-2</v>
      </c>
      <c r="BC27" s="438" t="s">
        <v>213</v>
      </c>
      <c r="BD27" s="439" t="s">
        <v>85</v>
      </c>
      <c r="BE27" s="492">
        <v>3.4379823548519415E-4</v>
      </c>
      <c r="BF27" s="493">
        <v>8.438818565400844E-4</v>
      </c>
      <c r="BG27" s="493">
        <v>1.1768268344046358E-3</v>
      </c>
      <c r="BH27" s="493">
        <v>3.7399955120053854E-5</v>
      </c>
      <c r="BI27" s="493">
        <v>1.6693857419281406E-4</v>
      </c>
      <c r="BJ27" s="493">
        <v>2.2190657682567443E-3</v>
      </c>
      <c r="BK27" s="493">
        <v>0</v>
      </c>
      <c r="BL27" s="493">
        <v>2.0439587392862495E-5</v>
      </c>
      <c r="BM27" s="493">
        <v>2.855706023923273E-3</v>
      </c>
      <c r="BN27" s="493">
        <v>0</v>
      </c>
      <c r="BO27" s="493">
        <v>0</v>
      </c>
      <c r="BP27" s="493">
        <v>7.4721103481256216E-5</v>
      </c>
      <c r="BQ27" s="493">
        <v>1.4548099654482634E-4</v>
      </c>
      <c r="BR27" s="493">
        <v>2.887861451958981E-6</v>
      </c>
      <c r="BS27" s="493">
        <v>0</v>
      </c>
      <c r="BT27" s="493">
        <v>8.4292128641735224E-4</v>
      </c>
      <c r="BU27" s="493">
        <v>1.664043487003127E-4</v>
      </c>
      <c r="BV27" s="493">
        <v>0</v>
      </c>
      <c r="BW27" s="493">
        <v>4.2441755463247245E-4</v>
      </c>
      <c r="BX27" s="493">
        <v>2.7429972892732669E-4</v>
      </c>
      <c r="BY27" s="493">
        <v>1.2638376994183701E-3</v>
      </c>
      <c r="BZ27" s="493">
        <v>8.4615968375083648E-3</v>
      </c>
      <c r="CA27" s="493">
        <v>2.5111799105607155E-3</v>
      </c>
      <c r="CB27" s="493">
        <v>0</v>
      </c>
      <c r="CC27" s="493">
        <v>1.611128484890603E-3</v>
      </c>
      <c r="CD27" s="493">
        <v>2.3938001668737407E-3</v>
      </c>
      <c r="CE27" s="493">
        <v>3.855738817393495E-6</v>
      </c>
      <c r="CF27" s="493">
        <v>2.7526323848641246E-3</v>
      </c>
      <c r="CG27" s="493">
        <v>3.8000437173171019E-3</v>
      </c>
      <c r="CH27" s="493">
        <v>2.9989507869098177E-2</v>
      </c>
      <c r="CI27" s="493">
        <v>6.5918157025778362E-3</v>
      </c>
      <c r="CJ27" s="493">
        <v>3.4564320863138928E-3</v>
      </c>
      <c r="CK27" s="493">
        <v>5.1415644066634676E-5</v>
      </c>
      <c r="CL27" s="493">
        <v>2.7500721055491087E-4</v>
      </c>
      <c r="CM27" s="494">
        <v>1.8683920663584524E-2</v>
      </c>
      <c r="CN27" s="494">
        <v>0</v>
      </c>
      <c r="CO27" s="495">
        <v>4.9708995256933369E-3</v>
      </c>
    </row>
    <row r="28" spans="2:93" ht="20.100000000000001" customHeight="1">
      <c r="B28" s="401" t="s">
        <v>214</v>
      </c>
      <c r="C28" s="402" t="s">
        <v>20</v>
      </c>
      <c r="D28" s="403">
        <v>0.79491069699462991</v>
      </c>
      <c r="E28" s="404">
        <v>0.6602175197192397</v>
      </c>
      <c r="F28" s="404">
        <v>0.42163383022342682</v>
      </c>
      <c r="G28" s="405">
        <v>0.15281036399116074</v>
      </c>
      <c r="H28" s="404">
        <v>0.14872418545930483</v>
      </c>
      <c r="I28" s="406">
        <v>0.12984699491527388</v>
      </c>
      <c r="O28" s="440" t="s">
        <v>214</v>
      </c>
      <c r="P28" s="441" t="s">
        <v>20</v>
      </c>
      <c r="Q28" s="496">
        <v>5.0812274991377075E-2</v>
      </c>
      <c r="R28" s="497">
        <v>2.7262057684949839E-2</v>
      </c>
      <c r="S28" s="497">
        <v>5.73722040124909E-2</v>
      </c>
      <c r="T28" s="497">
        <v>7.2812209523491725E-2</v>
      </c>
      <c r="U28" s="497">
        <v>4.6700741187146511E-2</v>
      </c>
      <c r="V28" s="497">
        <v>4.0278754853974363E-2</v>
      </c>
      <c r="W28" s="497">
        <v>3.5394533861095215E-2</v>
      </c>
      <c r="X28" s="497">
        <v>3.4812300165254009E-2</v>
      </c>
      <c r="Y28" s="497">
        <v>3.7436536537266987E-2</v>
      </c>
      <c r="Z28" s="497">
        <v>2.1366853943132709E-2</v>
      </c>
      <c r="AA28" s="497">
        <v>7.7013492839172401E-2</v>
      </c>
      <c r="AB28" s="497">
        <v>5.2278532330176673E-2</v>
      </c>
      <c r="AC28" s="497">
        <v>5.0556570671331194E-2</v>
      </c>
      <c r="AD28" s="497">
        <v>3.9262904280597831E-2</v>
      </c>
      <c r="AE28" s="497">
        <v>4.136464844013072E-2</v>
      </c>
      <c r="AF28" s="497">
        <v>4.1383089618830353E-2</v>
      </c>
      <c r="AG28" s="497">
        <v>4.5292934400964734E-2</v>
      </c>
      <c r="AH28" s="497">
        <v>1.5491489578266281E-2</v>
      </c>
      <c r="AI28" s="497">
        <v>3.9286786289593006E-2</v>
      </c>
      <c r="AJ28" s="497">
        <v>4.8072933621353932E-2</v>
      </c>
      <c r="AK28" s="497">
        <v>4.1089845417376369E-2</v>
      </c>
      <c r="AL28" s="497">
        <v>9.0237773887905659E-3</v>
      </c>
      <c r="AM28" s="497">
        <v>2.6430052842031895E-2</v>
      </c>
      <c r="AN28" s="497">
        <v>2.1044098668745719E-2</v>
      </c>
      <c r="AO28" s="497">
        <v>1.0173551288992837</v>
      </c>
      <c r="AP28" s="497">
        <v>8.7431567176090418E-3</v>
      </c>
      <c r="AQ28" s="497">
        <v>2.9302639595973319E-3</v>
      </c>
      <c r="AR28" s="497">
        <v>3.803570113124289E-2</v>
      </c>
      <c r="AS28" s="497">
        <v>1.5308209003012448E-2</v>
      </c>
      <c r="AT28" s="497">
        <v>1.2784620266250954E-2</v>
      </c>
      <c r="AU28" s="497">
        <v>1.8121453797492592E-2</v>
      </c>
      <c r="AV28" s="497">
        <v>4.2009430180757243E-2</v>
      </c>
      <c r="AW28" s="497">
        <v>3.5727638546786317E-2</v>
      </c>
      <c r="AX28" s="497">
        <v>1.9864755744338554E-2</v>
      </c>
      <c r="AY28" s="498">
        <v>6.4001339441095415E-2</v>
      </c>
      <c r="AZ28" s="498">
        <v>0.2001717687889587</v>
      </c>
      <c r="BA28" s="499">
        <v>2.0293573177621309E-2</v>
      </c>
      <c r="BC28" s="440" t="s">
        <v>214</v>
      </c>
      <c r="BD28" s="441" t="s">
        <v>20</v>
      </c>
      <c r="BE28" s="496">
        <v>4.9205826076029205E-2</v>
      </c>
      <c r="BF28" s="497">
        <v>1.3314580403187998E-2</v>
      </c>
      <c r="BG28" s="497">
        <v>5.3473359668561517E-2</v>
      </c>
      <c r="BH28" s="497">
        <v>8.4336898795721441E-2</v>
      </c>
      <c r="BI28" s="497">
        <v>4.7850665857267521E-2</v>
      </c>
      <c r="BJ28" s="497">
        <v>4.2915417705010846E-2</v>
      </c>
      <c r="BK28" s="497">
        <v>3.5689223057644111E-2</v>
      </c>
      <c r="BL28" s="497">
        <v>3.6859389265128703E-2</v>
      </c>
      <c r="BM28" s="497">
        <v>3.7088257480512948E-2</v>
      </c>
      <c r="BN28" s="497">
        <v>2.322308233638283E-2</v>
      </c>
      <c r="BO28" s="497">
        <v>8.7436860160449478E-2</v>
      </c>
      <c r="BP28" s="497">
        <v>5.9717105902219965E-2</v>
      </c>
      <c r="BQ28" s="497">
        <v>5.8119658119658121E-2</v>
      </c>
      <c r="BR28" s="497">
        <v>4.4062990033990126E-2</v>
      </c>
      <c r="BS28" s="497">
        <v>4.4995722840034218E-2</v>
      </c>
      <c r="BT28" s="497">
        <v>4.2899383738256344E-2</v>
      </c>
      <c r="BU28" s="497">
        <v>4.8513801160670333E-2</v>
      </c>
      <c r="BV28" s="497">
        <v>1.067947247706422E-2</v>
      </c>
      <c r="BW28" s="497">
        <v>4.2562157606405394E-2</v>
      </c>
      <c r="BX28" s="497">
        <v>5.1874919323609138E-2</v>
      </c>
      <c r="BY28" s="497">
        <v>4.2202915428745359E-2</v>
      </c>
      <c r="BZ28" s="497">
        <v>5.4708897612263628E-3</v>
      </c>
      <c r="CA28" s="497">
        <v>2.1792225662194704E-2</v>
      </c>
      <c r="CB28" s="497">
        <v>1.8202442116500968E-2</v>
      </c>
      <c r="CC28" s="497">
        <v>1.4990096945689564E-2</v>
      </c>
      <c r="CD28" s="497">
        <v>5.006212221133211E-3</v>
      </c>
      <c r="CE28" s="497">
        <v>1.4703217356993861E-3</v>
      </c>
      <c r="CF28" s="497">
        <v>3.8538654849082608E-2</v>
      </c>
      <c r="CG28" s="497">
        <v>1.0354278412052527E-2</v>
      </c>
      <c r="CH28" s="497">
        <v>9.9085685735698231E-3</v>
      </c>
      <c r="CI28" s="497">
        <v>1.6478662918276207E-2</v>
      </c>
      <c r="CJ28" s="497">
        <v>4.5325740907573644E-2</v>
      </c>
      <c r="CK28" s="497">
        <v>3.6590800027421676E-2</v>
      </c>
      <c r="CL28" s="497">
        <v>1.9092878654745217E-2</v>
      </c>
      <c r="CM28" s="498">
        <v>7.0123710258735025E-2</v>
      </c>
      <c r="CN28" s="498">
        <v>0.23849264941901521</v>
      </c>
      <c r="CO28" s="499">
        <v>1.4809138170294733E-2</v>
      </c>
    </row>
    <row r="29" spans="2:93" ht="20.100000000000001" customHeight="1" thickBot="1">
      <c r="B29" s="407" t="s">
        <v>215</v>
      </c>
      <c r="C29" s="408" t="s">
        <v>22</v>
      </c>
      <c r="D29" s="409">
        <v>0.72220061002768232</v>
      </c>
      <c r="E29" s="410">
        <v>0.68809913320386651</v>
      </c>
      <c r="F29" s="410">
        <v>0.45228613381233629</v>
      </c>
      <c r="G29" s="411">
        <v>5.5685634534832384E-2</v>
      </c>
      <c r="H29" s="410">
        <v>7.5971274397997515E-2</v>
      </c>
      <c r="I29" s="412">
        <v>6.9219810609234891E-2</v>
      </c>
      <c r="K29" s="16" t="s">
        <v>80</v>
      </c>
      <c r="M29" s="5" t="s">
        <v>105</v>
      </c>
      <c r="O29" s="442" t="s">
        <v>215</v>
      </c>
      <c r="P29" s="443" t="s">
        <v>22</v>
      </c>
      <c r="Q29" s="500">
        <v>8.3648690906687594E-3</v>
      </c>
      <c r="R29" s="501">
        <v>2.6688187449872228E-2</v>
      </c>
      <c r="S29" s="501">
        <v>6.6150689909733754E-3</v>
      </c>
      <c r="T29" s="501">
        <v>1.4144090297225789E-2</v>
      </c>
      <c r="U29" s="501">
        <v>6.6133349738684523E-3</v>
      </c>
      <c r="V29" s="501">
        <v>7.8635727583486453E-3</v>
      </c>
      <c r="W29" s="501">
        <v>5.1501253262708473E-3</v>
      </c>
      <c r="X29" s="501">
        <v>3.9709160158034364E-3</v>
      </c>
      <c r="Y29" s="501">
        <v>1.0907465037523783E-2</v>
      </c>
      <c r="Z29" s="501">
        <v>4.4554579263548881E-3</v>
      </c>
      <c r="AA29" s="501">
        <v>6.7586295264657715E-3</v>
      </c>
      <c r="AB29" s="501">
        <v>9.8650211875694008E-3</v>
      </c>
      <c r="AC29" s="501">
        <v>5.0545913588549264E-3</v>
      </c>
      <c r="AD29" s="501">
        <v>6.0218741014954466E-3</v>
      </c>
      <c r="AE29" s="501">
        <v>9.7537098331070219E-3</v>
      </c>
      <c r="AF29" s="501">
        <v>8.2966006679032148E-3</v>
      </c>
      <c r="AG29" s="501">
        <v>6.2126188997545856E-3</v>
      </c>
      <c r="AH29" s="501">
        <v>2.8422768285409931E-3</v>
      </c>
      <c r="AI29" s="501">
        <v>7.1839931661381523E-3</v>
      </c>
      <c r="AJ29" s="501">
        <v>7.2996706715354387E-3</v>
      </c>
      <c r="AK29" s="501">
        <v>1.2787571267276098E-2</v>
      </c>
      <c r="AL29" s="501">
        <v>2.5390055632739324E-2</v>
      </c>
      <c r="AM29" s="501">
        <v>8.3167493300861511E-3</v>
      </c>
      <c r="AN29" s="501">
        <v>1.0554579611275997E-2</v>
      </c>
      <c r="AO29" s="501">
        <v>1.644620853698036E-2</v>
      </c>
      <c r="AP29" s="501">
        <v>1.0383022304664005</v>
      </c>
      <c r="AQ29" s="501">
        <v>5.4441766003761966E-2</v>
      </c>
      <c r="AR29" s="501">
        <v>2.1521866552078189E-2</v>
      </c>
      <c r="AS29" s="501">
        <v>6.9636199148966575E-3</v>
      </c>
      <c r="AT29" s="501">
        <v>3.3807342819793432E-2</v>
      </c>
      <c r="AU29" s="501">
        <v>4.9625697442489359E-3</v>
      </c>
      <c r="AV29" s="501">
        <v>7.5172765966068445E-3</v>
      </c>
      <c r="AW29" s="501">
        <v>4.6319605188425643E-2</v>
      </c>
      <c r="AX29" s="501">
        <v>1.0238978934752552E-2</v>
      </c>
      <c r="AY29" s="502">
        <v>1.045197286621528E-2</v>
      </c>
      <c r="AZ29" s="502">
        <v>4.9154936946219805E-3</v>
      </c>
      <c r="BA29" s="503">
        <v>1.7169218448896545E-2</v>
      </c>
      <c r="BC29" s="442" t="s">
        <v>215</v>
      </c>
      <c r="BD29" s="443" t="s">
        <v>22</v>
      </c>
      <c r="BE29" s="500">
        <v>5.8706512486989019E-3</v>
      </c>
      <c r="BF29" s="501">
        <v>2.2691045475855601E-2</v>
      </c>
      <c r="BG29" s="501">
        <v>3.5052463995522095E-3</v>
      </c>
      <c r="BH29" s="501">
        <v>1.4361582766100681E-2</v>
      </c>
      <c r="BI29" s="501">
        <v>4.0899950677239444E-3</v>
      </c>
      <c r="BJ29" s="501">
        <v>5.989961128437909E-3</v>
      </c>
      <c r="BK29" s="501">
        <v>1.5037593984962407E-3</v>
      </c>
      <c r="BL29" s="501">
        <v>1.1854960687860247E-3</v>
      </c>
      <c r="BM29" s="501">
        <v>8.6389597327490211E-3</v>
      </c>
      <c r="BN29" s="501">
        <v>3.137461881304246E-3</v>
      </c>
      <c r="BO29" s="501">
        <v>4.8621052915912592E-3</v>
      </c>
      <c r="BP29" s="501">
        <v>9.0636698522763778E-3</v>
      </c>
      <c r="BQ29" s="501">
        <v>3.564284415348245E-3</v>
      </c>
      <c r="BR29" s="501">
        <v>5.1981506135261651E-3</v>
      </c>
      <c r="BS29" s="501">
        <v>9.8659823210721417E-3</v>
      </c>
      <c r="BT29" s="501">
        <v>6.4679275087693678E-3</v>
      </c>
      <c r="BU29" s="501">
        <v>4.6177206764336778E-3</v>
      </c>
      <c r="BV29" s="501">
        <v>1.5051605504587157E-3</v>
      </c>
      <c r="BW29" s="501">
        <v>6.6943591595930406E-3</v>
      </c>
      <c r="BX29" s="501">
        <v>4.921259842519685E-3</v>
      </c>
      <c r="BY29" s="501">
        <v>1.2274444672361657E-2</v>
      </c>
      <c r="BZ29" s="501">
        <v>2.8461734817073592E-2</v>
      </c>
      <c r="CA29" s="501">
        <v>4.2827657378740969E-3</v>
      </c>
      <c r="CB29" s="501">
        <v>8.1670781343831326E-3</v>
      </c>
      <c r="CC29" s="501">
        <v>1.5400118141700546E-2</v>
      </c>
      <c r="CD29" s="501">
        <v>4.7103574668711901E-2</v>
      </c>
      <c r="CE29" s="501">
        <v>7.0182157954196397E-2</v>
      </c>
      <c r="CF29" s="501">
        <v>2.2147161347853109E-2</v>
      </c>
      <c r="CG29" s="501">
        <v>4.2372168883358834E-3</v>
      </c>
      <c r="CH29" s="501">
        <v>4.201848613539845E-2</v>
      </c>
      <c r="CI29" s="501">
        <v>2.4204460210741803E-3</v>
      </c>
      <c r="CJ29" s="501">
        <v>5.5812584571319872E-3</v>
      </c>
      <c r="CK29" s="501">
        <v>5.6540069925275931E-2</v>
      </c>
      <c r="CL29" s="501">
        <v>9.7359260029378815E-3</v>
      </c>
      <c r="CM29" s="502">
        <v>7.3544287673183118E-3</v>
      </c>
      <c r="CN29" s="502">
        <v>0</v>
      </c>
      <c r="CO29" s="503">
        <v>4.7637787121227815E-3</v>
      </c>
    </row>
    <row r="30" spans="2:93" ht="20.100000000000001" customHeight="1">
      <c r="B30" s="395" t="s">
        <v>216</v>
      </c>
      <c r="C30" s="396" t="s">
        <v>24</v>
      </c>
      <c r="D30" s="397">
        <v>0.99128154156914294</v>
      </c>
      <c r="E30" s="398">
        <v>0.84767389703378015</v>
      </c>
      <c r="F30" s="398">
        <v>4.9699188109929682E-2</v>
      </c>
      <c r="G30" s="399">
        <v>0.19440708911161175</v>
      </c>
      <c r="H30" s="398">
        <v>1.4560555020750302E-2</v>
      </c>
      <c r="I30" s="400">
        <v>9.7653011781852588E-3</v>
      </c>
      <c r="K30" s="63"/>
      <c r="L30" s="510" t="s">
        <v>42</v>
      </c>
      <c r="M30" s="509" t="s">
        <v>49</v>
      </c>
      <c r="O30" s="438" t="s">
        <v>216</v>
      </c>
      <c r="P30" s="439" t="s">
        <v>24</v>
      </c>
      <c r="Q30" s="492">
        <v>6.4515364684566718E-3</v>
      </c>
      <c r="R30" s="493">
        <v>1.4540823624352734E-2</v>
      </c>
      <c r="S30" s="493">
        <v>6.8464170361535927E-3</v>
      </c>
      <c r="T30" s="493">
        <v>7.7095698056844388E-3</v>
      </c>
      <c r="U30" s="493">
        <v>4.6602174857191328E-3</v>
      </c>
      <c r="V30" s="493">
        <v>6.5325199832203225E-3</v>
      </c>
      <c r="W30" s="493">
        <v>5.5177166266097187E-3</v>
      </c>
      <c r="X30" s="493">
        <v>4.7879675723015462E-3</v>
      </c>
      <c r="Y30" s="493">
        <v>8.7466474602990989E-3</v>
      </c>
      <c r="Z30" s="493">
        <v>3.3578484113376455E-3</v>
      </c>
      <c r="AA30" s="493">
        <v>6.0882101849847351E-3</v>
      </c>
      <c r="AB30" s="493">
        <v>9.6317845799435888E-3</v>
      </c>
      <c r="AC30" s="493">
        <v>6.0451563636288322E-3</v>
      </c>
      <c r="AD30" s="493">
        <v>5.9993671357043065E-3</v>
      </c>
      <c r="AE30" s="493">
        <v>4.6645157756678339E-3</v>
      </c>
      <c r="AF30" s="493">
        <v>6.0444824425110056E-3</v>
      </c>
      <c r="AG30" s="493">
        <v>6.6576135462727689E-3</v>
      </c>
      <c r="AH30" s="493">
        <v>2.5304958650921891E-3</v>
      </c>
      <c r="AI30" s="493">
        <v>4.1740826399989288E-3</v>
      </c>
      <c r="AJ30" s="493">
        <v>7.0398985897538336E-3</v>
      </c>
      <c r="AK30" s="493">
        <v>9.6945077726622326E-3</v>
      </c>
      <c r="AL30" s="493">
        <v>9.5776555241949141E-3</v>
      </c>
      <c r="AM30" s="493">
        <v>8.6006969237501334E-3</v>
      </c>
      <c r="AN30" s="493">
        <v>8.732418095385875E-3</v>
      </c>
      <c r="AO30" s="493">
        <v>3.8312818286440321E-2</v>
      </c>
      <c r="AP30" s="493">
        <v>1.9906285537337028E-2</v>
      </c>
      <c r="AQ30" s="493">
        <v>1.0245199071008104</v>
      </c>
      <c r="AR30" s="493">
        <v>2.4949166833431919E-2</v>
      </c>
      <c r="AS30" s="493">
        <v>2.1947778897151122E-2</v>
      </c>
      <c r="AT30" s="493">
        <v>4.904887859424641E-3</v>
      </c>
      <c r="AU30" s="493">
        <v>1.651771098850062E-2</v>
      </c>
      <c r="AV30" s="493">
        <v>2.2711580962299752E-2</v>
      </c>
      <c r="AW30" s="493">
        <v>2.9103430810094474E-2</v>
      </c>
      <c r="AX30" s="493">
        <v>1.730215056067138E-2</v>
      </c>
      <c r="AY30" s="494">
        <v>2.4611914385389854E-2</v>
      </c>
      <c r="AZ30" s="494">
        <v>9.0205402734696936E-3</v>
      </c>
      <c r="BA30" s="495">
        <v>5.1057351591348804E-2</v>
      </c>
      <c r="BC30" s="438" t="s">
        <v>216</v>
      </c>
      <c r="BD30" s="439" t="s">
        <v>24</v>
      </c>
      <c r="BE30" s="492">
        <v>1.4320974774693605E-3</v>
      </c>
      <c r="BF30" s="493">
        <v>3.0942334739803095E-3</v>
      </c>
      <c r="BG30" s="493">
        <v>2.2963034332145037E-3</v>
      </c>
      <c r="BH30" s="493">
        <v>3.1789961852045777E-3</v>
      </c>
      <c r="BI30" s="493">
        <v>1.130629434305877E-3</v>
      </c>
      <c r="BJ30" s="493">
        <v>2.8054248323063627E-3</v>
      </c>
      <c r="BK30" s="493">
        <v>1.3032581453634084E-3</v>
      </c>
      <c r="BL30" s="493">
        <v>1.9826399771076622E-3</v>
      </c>
      <c r="BM30" s="493">
        <v>3.9333309386113003E-3</v>
      </c>
      <c r="BN30" s="493">
        <v>1.4074595355383533E-3</v>
      </c>
      <c r="BO30" s="493">
        <v>1.4856432835417736E-3</v>
      </c>
      <c r="BP30" s="493">
        <v>5.8357181818861105E-3</v>
      </c>
      <c r="BQ30" s="493">
        <v>2.5459174395344609E-3</v>
      </c>
      <c r="BR30" s="493">
        <v>2.9254036508344476E-3</v>
      </c>
      <c r="BS30" s="493">
        <v>1.5968063872255488E-3</v>
      </c>
      <c r="BT30" s="493">
        <v>2.1670377953957915E-3</v>
      </c>
      <c r="BU30" s="493">
        <v>2.9259431313138316E-3</v>
      </c>
      <c r="BV30" s="493">
        <v>8.600917431192661E-4</v>
      </c>
      <c r="BW30" s="493">
        <v>1.3364637890554451E-3</v>
      </c>
      <c r="BX30" s="493">
        <v>2.4364270040015488E-3</v>
      </c>
      <c r="BY30" s="493">
        <v>4.4019268562202653E-3</v>
      </c>
      <c r="BZ30" s="493">
        <v>5.7640963373324413E-3</v>
      </c>
      <c r="CA30" s="493">
        <v>2.4079807361541109E-3</v>
      </c>
      <c r="CB30" s="493">
        <v>4.1636084606659109E-3</v>
      </c>
      <c r="CC30" s="493">
        <v>3.343525950635301E-2</v>
      </c>
      <c r="CD30" s="493">
        <v>1.5648967605361819E-2</v>
      </c>
      <c r="CE30" s="493">
        <v>2.2315731028801085E-2</v>
      </c>
      <c r="CF30" s="493">
        <v>1.8616297817530016E-2</v>
      </c>
      <c r="CG30" s="493">
        <v>1.6121601398954147E-2</v>
      </c>
      <c r="CH30" s="493">
        <v>1.3449912565575818E-3</v>
      </c>
      <c r="CI30" s="493">
        <v>1.3022385182173178E-2</v>
      </c>
      <c r="CJ30" s="493">
        <v>1.848365642419E-2</v>
      </c>
      <c r="CK30" s="493">
        <v>2.3308425310207718E-2</v>
      </c>
      <c r="CL30" s="493">
        <v>1.3212084219281359E-2</v>
      </c>
      <c r="CM30" s="494">
        <v>1.9009868347108057E-2</v>
      </c>
      <c r="CN30" s="494">
        <v>0</v>
      </c>
      <c r="CO30" s="495">
        <v>4.5235185683809367E-2</v>
      </c>
    </row>
    <row r="31" spans="2:93" ht="20.100000000000001" customHeight="1">
      <c r="B31" s="395" t="s">
        <v>217</v>
      </c>
      <c r="C31" s="396" t="s">
        <v>218</v>
      </c>
      <c r="D31" s="397">
        <v>0.82596358834072259</v>
      </c>
      <c r="E31" s="398">
        <v>0.45712612929085489</v>
      </c>
      <c r="F31" s="398">
        <v>0.27325821241026471</v>
      </c>
      <c r="G31" s="399">
        <v>3.1235904510197806E-2</v>
      </c>
      <c r="H31" s="398">
        <v>7.1568442006467239E-2</v>
      </c>
      <c r="I31" s="400">
        <v>6.6848614226137401E-2</v>
      </c>
      <c r="K31" s="430" t="s">
        <v>139</v>
      </c>
      <c r="L31" s="511">
        <v>425836</v>
      </c>
      <c r="M31" s="431">
        <v>414241</v>
      </c>
      <c r="O31" s="438" t="s">
        <v>217</v>
      </c>
      <c r="P31" s="439" t="s">
        <v>218</v>
      </c>
      <c r="Q31" s="492">
        <v>8.9207556223679332E-2</v>
      </c>
      <c r="R31" s="493">
        <v>0.44771030407755869</v>
      </c>
      <c r="S31" s="493">
        <v>5.0183421165631382E-2</v>
      </c>
      <c r="T31" s="493">
        <v>3.7445995247859028E-2</v>
      </c>
      <c r="U31" s="493">
        <v>3.7317551953430027E-2</v>
      </c>
      <c r="V31" s="493">
        <v>3.1405448025633415E-2</v>
      </c>
      <c r="W31" s="493">
        <v>5.9041692716587837E-2</v>
      </c>
      <c r="X31" s="493">
        <v>1.8998999261457459E-2</v>
      </c>
      <c r="Y31" s="493">
        <v>6.9154443699280768E-2</v>
      </c>
      <c r="Z31" s="493">
        <v>2.1255462978807642E-2</v>
      </c>
      <c r="AA31" s="493">
        <v>4.6158108529123533E-2</v>
      </c>
      <c r="AB31" s="493">
        <v>3.9101173739565412E-2</v>
      </c>
      <c r="AC31" s="493">
        <v>2.8217685723042472E-2</v>
      </c>
      <c r="AD31" s="493">
        <v>2.2910382861962536E-2</v>
      </c>
      <c r="AE31" s="493">
        <v>2.3601483957887231E-2</v>
      </c>
      <c r="AF31" s="493">
        <v>3.3836027297628864E-2</v>
      </c>
      <c r="AG31" s="493">
        <v>2.8779531487633816E-2</v>
      </c>
      <c r="AH31" s="493">
        <v>1.1582487122052789E-2</v>
      </c>
      <c r="AI31" s="493">
        <v>2.3283816259297149E-2</v>
      </c>
      <c r="AJ31" s="493">
        <v>8.8941789943805388E-2</v>
      </c>
      <c r="AK31" s="493">
        <v>5.674421780527189E-2</v>
      </c>
      <c r="AL31" s="493">
        <v>6.349686139118943E-2</v>
      </c>
      <c r="AM31" s="493">
        <v>3.4490866955599733E-2</v>
      </c>
      <c r="AN31" s="493">
        <v>9.5786051260721747E-2</v>
      </c>
      <c r="AO31" s="493">
        <v>7.1267836755705721E-2</v>
      </c>
      <c r="AP31" s="493">
        <v>4.3003253968534071E-2</v>
      </c>
      <c r="AQ31" s="493">
        <v>7.856259064458835E-3</v>
      </c>
      <c r="AR31" s="493">
        <v>1.099875134410552</v>
      </c>
      <c r="AS31" s="493">
        <v>3.7589504084574329E-2</v>
      </c>
      <c r="AT31" s="493">
        <v>4.727896223969448E-2</v>
      </c>
      <c r="AU31" s="493">
        <v>4.0703144562803086E-2</v>
      </c>
      <c r="AV31" s="493">
        <v>2.4909342520149817E-2</v>
      </c>
      <c r="AW31" s="493">
        <v>5.3621937666285126E-2</v>
      </c>
      <c r="AX31" s="493">
        <v>2.4808658567682107E-2</v>
      </c>
      <c r="AY31" s="494">
        <v>5.8555801783151756E-2</v>
      </c>
      <c r="AZ31" s="494">
        <v>6.6928882423809122E-2</v>
      </c>
      <c r="BA31" s="495">
        <v>9.4896145087517897E-2</v>
      </c>
      <c r="BC31" s="438" t="s">
        <v>217</v>
      </c>
      <c r="BD31" s="439" t="s">
        <v>97</v>
      </c>
      <c r="BE31" s="492">
        <v>8.0351575188674099E-2</v>
      </c>
      <c r="BF31" s="493">
        <v>0.48907641819034225</v>
      </c>
      <c r="BG31" s="493">
        <v>2.8425070770190724E-2</v>
      </c>
      <c r="BH31" s="493">
        <v>2.9321564814122222E-2</v>
      </c>
      <c r="BI31" s="493">
        <v>2.4206093257958038E-2</v>
      </c>
      <c r="BJ31" s="493">
        <v>2.3691939079315175E-2</v>
      </c>
      <c r="BK31" s="493">
        <v>4.7418546365914784E-2</v>
      </c>
      <c r="BL31" s="493">
        <v>9.9404526687287935E-3</v>
      </c>
      <c r="BM31" s="493">
        <v>6.0221272315815942E-2</v>
      </c>
      <c r="BN31" s="493">
        <v>1.6772226131832043E-2</v>
      </c>
      <c r="BO31" s="493">
        <v>3.9139947597309634E-2</v>
      </c>
      <c r="BP31" s="493">
        <v>3.4169960621978468E-2</v>
      </c>
      <c r="BQ31" s="493">
        <v>2.3240589198036007E-2</v>
      </c>
      <c r="BR31" s="493">
        <v>1.8433219647854174E-2</v>
      </c>
      <c r="BS31" s="493">
        <v>1.7393783860849728E-2</v>
      </c>
      <c r="BT31" s="493">
        <v>2.5782108166048857E-2</v>
      </c>
      <c r="BU31" s="493">
        <v>2.2270448667725182E-2</v>
      </c>
      <c r="BV31" s="493">
        <v>5.6622706422018347E-3</v>
      </c>
      <c r="BW31" s="493">
        <v>1.8289085545722714E-2</v>
      </c>
      <c r="BX31" s="493">
        <v>8.927649412675874E-2</v>
      </c>
      <c r="BY31" s="493">
        <v>5.1144070880782391E-2</v>
      </c>
      <c r="BZ31" s="493">
        <v>5.1652650242499085E-2</v>
      </c>
      <c r="CA31" s="493">
        <v>2.1499828001375988E-2</v>
      </c>
      <c r="CB31" s="493">
        <v>9.7084139587642629E-2</v>
      </c>
      <c r="CC31" s="493">
        <v>7.0861855287999348E-2</v>
      </c>
      <c r="CD31" s="493">
        <v>4.0348467348492852E-2</v>
      </c>
      <c r="CE31" s="493">
        <v>3.9367093325587584E-3</v>
      </c>
      <c r="CF31" s="493">
        <v>0.10114482845587772</v>
      </c>
      <c r="CG31" s="493">
        <v>2.961007516015671E-2</v>
      </c>
      <c r="CH31" s="493">
        <v>4.3323507369472894E-2</v>
      </c>
      <c r="CI31" s="493">
        <v>3.7174265102811993E-2</v>
      </c>
      <c r="CJ31" s="493">
        <v>1.836880094468632E-2</v>
      </c>
      <c r="CK31" s="493">
        <v>4.8450675258792077E-2</v>
      </c>
      <c r="CL31" s="493">
        <v>1.981058039936413E-2</v>
      </c>
      <c r="CM31" s="494">
        <v>4.9407299729500885E-2</v>
      </c>
      <c r="CN31" s="494">
        <v>5.2256532066508314E-2</v>
      </c>
      <c r="CO31" s="495">
        <v>8.5830865143638288E-2</v>
      </c>
    </row>
    <row r="32" spans="2:93" ht="20.100000000000001" customHeight="1">
      <c r="B32" s="395" t="s">
        <v>219</v>
      </c>
      <c r="C32" s="396" t="s">
        <v>86</v>
      </c>
      <c r="D32" s="397">
        <v>0.59343793657934896</v>
      </c>
      <c r="E32" s="398">
        <v>0.45185546382392011</v>
      </c>
      <c r="F32" s="398">
        <v>0.1515511240394801</v>
      </c>
      <c r="G32" s="399">
        <v>3.6705403216254276E-2</v>
      </c>
      <c r="H32" s="398">
        <v>3.7169808148235332E-2</v>
      </c>
      <c r="I32" s="400">
        <v>3.7025204714744506E-2</v>
      </c>
      <c r="K32" s="432" t="s">
        <v>138</v>
      </c>
      <c r="L32" s="512">
        <v>447539</v>
      </c>
      <c r="M32" s="433">
        <v>399074</v>
      </c>
      <c r="O32" s="438" t="s">
        <v>219</v>
      </c>
      <c r="P32" s="439" t="s">
        <v>86</v>
      </c>
      <c r="Q32" s="492">
        <v>6.6355417647459784E-3</v>
      </c>
      <c r="R32" s="493">
        <v>9.677025978209618E-3</v>
      </c>
      <c r="S32" s="493">
        <v>7.3126703063208492E-3</v>
      </c>
      <c r="T32" s="493">
        <v>8.4672529332948041E-3</v>
      </c>
      <c r="U32" s="493">
        <v>5.5811217766807341E-3</v>
      </c>
      <c r="V32" s="493">
        <v>1.5276270087761957E-2</v>
      </c>
      <c r="W32" s="493">
        <v>7.441736552132045E-3</v>
      </c>
      <c r="X32" s="493">
        <v>5.2532234340017334E-3</v>
      </c>
      <c r="Y32" s="493">
        <v>9.5006891985507918E-3</v>
      </c>
      <c r="Z32" s="493">
        <v>3.4348736724090466E-3</v>
      </c>
      <c r="AA32" s="493">
        <v>7.6930773537801419E-3</v>
      </c>
      <c r="AB32" s="493">
        <v>9.1531395961522259E-3</v>
      </c>
      <c r="AC32" s="493">
        <v>9.2172198442857685E-3</v>
      </c>
      <c r="AD32" s="493">
        <v>1.1941424114080796E-2</v>
      </c>
      <c r="AE32" s="493">
        <v>7.9336014740042076E-3</v>
      </c>
      <c r="AF32" s="493">
        <v>1.1886844341687415E-2</v>
      </c>
      <c r="AG32" s="493">
        <v>1.7804747051499085E-2</v>
      </c>
      <c r="AH32" s="493">
        <v>6.5623815416736104E-3</v>
      </c>
      <c r="AI32" s="493">
        <v>5.5188448766483799E-3</v>
      </c>
      <c r="AJ32" s="493">
        <v>7.2007538031025669E-3</v>
      </c>
      <c r="AK32" s="493">
        <v>1.1900462140457306E-2</v>
      </c>
      <c r="AL32" s="493">
        <v>1.0185317397603935E-2</v>
      </c>
      <c r="AM32" s="493">
        <v>4.4617585121132522E-2</v>
      </c>
      <c r="AN32" s="493">
        <v>1.5065558560460476E-2</v>
      </c>
      <c r="AO32" s="493">
        <v>3.5486539195436886E-2</v>
      </c>
      <c r="AP32" s="493">
        <v>3.894525595089697E-2</v>
      </c>
      <c r="AQ32" s="493">
        <v>5.8276156350674365E-3</v>
      </c>
      <c r="AR32" s="493">
        <v>1.5075676942182906E-2</v>
      </c>
      <c r="AS32" s="493">
        <v>1.1263815036658049</v>
      </c>
      <c r="AT32" s="493">
        <v>2.1089813186095832E-2</v>
      </c>
      <c r="AU32" s="493">
        <v>2.54999511697095E-2</v>
      </c>
      <c r="AV32" s="493">
        <v>1.4886749728252364E-2</v>
      </c>
      <c r="AW32" s="493">
        <v>5.6543987922055165E-2</v>
      </c>
      <c r="AX32" s="493">
        <v>4.1069283858648081E-2</v>
      </c>
      <c r="AY32" s="494">
        <v>1.9303348572504826E-2</v>
      </c>
      <c r="AZ32" s="494">
        <v>8.2177255398454951E-3</v>
      </c>
      <c r="BA32" s="495">
        <v>3.6207470484797562E-2</v>
      </c>
      <c r="BC32" s="438" t="s">
        <v>219</v>
      </c>
      <c r="BD32" s="439" t="s">
        <v>86</v>
      </c>
      <c r="BE32" s="492">
        <v>3.0088273160738714E-3</v>
      </c>
      <c r="BF32" s="493">
        <v>2.437880918893577E-3</v>
      </c>
      <c r="BG32" s="493">
        <v>3.7736455021357227E-3</v>
      </c>
      <c r="BH32" s="493">
        <v>5.4977934026479167E-3</v>
      </c>
      <c r="BI32" s="493">
        <v>2.9593656334180674E-3</v>
      </c>
      <c r="BJ32" s="493">
        <v>1.5674995324291945E-2</v>
      </c>
      <c r="BK32" s="493">
        <v>3.2080200501253134E-3</v>
      </c>
      <c r="BL32" s="493">
        <v>2.8138498644174038E-3</v>
      </c>
      <c r="BM32" s="493">
        <v>6.1245015984769564E-3</v>
      </c>
      <c r="BN32" s="493">
        <v>2.1991555242786768E-3</v>
      </c>
      <c r="BO32" s="493">
        <v>4.673023419140488E-3</v>
      </c>
      <c r="BP32" s="493">
        <v>7.9802138517981631E-3</v>
      </c>
      <c r="BQ32" s="493">
        <v>8.2196763047826873E-3</v>
      </c>
      <c r="BR32" s="493">
        <v>1.2524655117146099E-2</v>
      </c>
      <c r="BS32" s="493">
        <v>6.3872255489021952E-3</v>
      </c>
      <c r="BT32" s="493">
        <v>1.0264391885389254E-2</v>
      </c>
      <c r="BU32" s="493">
        <v>1.9746649379103774E-2</v>
      </c>
      <c r="BV32" s="493">
        <v>6.0206422018348627E-3</v>
      </c>
      <c r="BW32" s="493">
        <v>3.4946722051652519E-3</v>
      </c>
      <c r="BX32" s="493">
        <v>4.0338195430489219E-3</v>
      </c>
      <c r="BY32" s="493">
        <v>7.6508499473952373E-3</v>
      </c>
      <c r="BZ32" s="493">
        <v>8.154592304879648E-3</v>
      </c>
      <c r="CA32" s="493">
        <v>4.9243206054351563E-2</v>
      </c>
      <c r="CB32" s="493">
        <v>1.4772803096016548E-2</v>
      </c>
      <c r="CC32" s="493">
        <v>4.565134299315473E-2</v>
      </c>
      <c r="CD32" s="493">
        <v>4.9774283226274231E-2</v>
      </c>
      <c r="CE32" s="493">
        <v>3.7773387947731604E-3</v>
      </c>
      <c r="CF32" s="493">
        <v>1.0477297087938318E-2</v>
      </c>
      <c r="CG32" s="493">
        <v>0.18155129218300742</v>
      </c>
      <c r="CH32" s="493">
        <v>2.4093929552835375E-2</v>
      </c>
      <c r="CI32" s="493">
        <v>3.2236975862141491E-2</v>
      </c>
      <c r="CJ32" s="493">
        <v>1.5046067814982179E-2</v>
      </c>
      <c r="CK32" s="493">
        <v>7.496400904915336E-2</v>
      </c>
      <c r="CL32" s="493">
        <v>5.3626406058207621E-2</v>
      </c>
      <c r="CM32" s="494">
        <v>2.0128206088852588E-2</v>
      </c>
      <c r="CN32" s="494">
        <v>0</v>
      </c>
      <c r="CO32" s="495">
        <v>4.0367846564901305E-2</v>
      </c>
    </row>
    <row r="33" spans="2:93" ht="20.100000000000001" customHeight="1">
      <c r="B33" s="401" t="s">
        <v>220</v>
      </c>
      <c r="C33" s="402" t="s">
        <v>26</v>
      </c>
      <c r="D33" s="403">
        <v>1</v>
      </c>
      <c r="E33" s="404">
        <v>0.70350037471896076</v>
      </c>
      <c r="F33" s="404">
        <v>0.35488183862103423</v>
      </c>
      <c r="G33" s="405">
        <v>4.1297915692071353E-3</v>
      </c>
      <c r="H33" s="404">
        <v>4.59375468398701E-2</v>
      </c>
      <c r="I33" s="406">
        <v>4.59375468398701E-2</v>
      </c>
      <c r="K33" s="432" t="s">
        <v>137</v>
      </c>
      <c r="L33" s="512">
        <v>438034</v>
      </c>
      <c r="M33" s="433">
        <v>485561</v>
      </c>
      <c r="O33" s="440" t="s">
        <v>220</v>
      </c>
      <c r="P33" s="441" t="s">
        <v>26</v>
      </c>
      <c r="Q33" s="496">
        <v>2.3228460001073815E-3</v>
      </c>
      <c r="R33" s="497">
        <v>1.1467321361658038E-3</v>
      </c>
      <c r="S33" s="497">
        <v>1.0824533347573878E-3</v>
      </c>
      <c r="T33" s="497">
        <v>5.6847687413784647E-4</v>
      </c>
      <c r="U33" s="497">
        <v>5.4467705565526081E-4</v>
      </c>
      <c r="V33" s="497">
        <v>4.1494189371901237E-4</v>
      </c>
      <c r="W33" s="497">
        <v>1.5895517055550311E-3</v>
      </c>
      <c r="X33" s="497">
        <v>3.2010870573008309E-4</v>
      </c>
      <c r="Y33" s="497">
        <v>1.1337467521789321E-3</v>
      </c>
      <c r="Z33" s="497">
        <v>4.4175670475074373E-4</v>
      </c>
      <c r="AA33" s="497">
        <v>6.1289865841264413E-4</v>
      </c>
      <c r="AB33" s="497">
        <v>3.9908075913295724E-4</v>
      </c>
      <c r="AC33" s="497">
        <v>1.2076361875629268E-3</v>
      </c>
      <c r="AD33" s="497">
        <v>7.5489241388461078E-4</v>
      </c>
      <c r="AE33" s="497">
        <v>5.6695941884738995E-4</v>
      </c>
      <c r="AF33" s="497">
        <v>4.2089142526704533E-4</v>
      </c>
      <c r="AG33" s="497">
        <v>5.4652997719078101E-4</v>
      </c>
      <c r="AH33" s="497">
        <v>2.167783562648655E-4</v>
      </c>
      <c r="AI33" s="497">
        <v>8.4180340911770458E-4</v>
      </c>
      <c r="AJ33" s="497">
        <v>4.8976741277067842E-4</v>
      </c>
      <c r="AK33" s="497">
        <v>2.6620335607495621E-3</v>
      </c>
      <c r="AL33" s="497">
        <v>1.0450448757016028E-3</v>
      </c>
      <c r="AM33" s="497">
        <v>2.65002332473321E-3</v>
      </c>
      <c r="AN33" s="497">
        <v>7.0227317876353013E-4</v>
      </c>
      <c r="AO33" s="497">
        <v>1.5405080065650067E-3</v>
      </c>
      <c r="AP33" s="497">
        <v>1.0849009328563494E-3</v>
      </c>
      <c r="AQ33" s="497">
        <v>1.0545242700552538E-3</v>
      </c>
      <c r="AR33" s="497">
        <v>1.4508690375819335E-3</v>
      </c>
      <c r="AS33" s="497">
        <v>1.5622258068937827E-3</v>
      </c>
      <c r="AT33" s="497">
        <v>1.0004271508461522</v>
      </c>
      <c r="AU33" s="497">
        <v>1.5520797699630927E-3</v>
      </c>
      <c r="AV33" s="497">
        <v>9.7761622022610379E-4</v>
      </c>
      <c r="AW33" s="497">
        <v>1.0379232665552497E-3</v>
      </c>
      <c r="AX33" s="497">
        <v>1.8428870942882624E-3</v>
      </c>
      <c r="AY33" s="498">
        <v>7.4320389294584878E-4</v>
      </c>
      <c r="AZ33" s="498">
        <v>4.4360864325432059E-4</v>
      </c>
      <c r="BA33" s="499">
        <v>0.24701927653234873</v>
      </c>
      <c r="BC33" s="440" t="s">
        <v>220</v>
      </c>
      <c r="BD33" s="441" t="s">
        <v>26</v>
      </c>
      <c r="BE33" s="496">
        <v>0</v>
      </c>
      <c r="BF33" s="497">
        <v>0</v>
      </c>
      <c r="BG33" s="497">
        <v>0</v>
      </c>
      <c r="BH33" s="497">
        <v>0</v>
      </c>
      <c r="BI33" s="497">
        <v>0</v>
      </c>
      <c r="BJ33" s="497">
        <v>0</v>
      </c>
      <c r="BK33" s="497">
        <v>0</v>
      </c>
      <c r="BL33" s="497">
        <v>0</v>
      </c>
      <c r="BM33" s="497">
        <v>0</v>
      </c>
      <c r="BN33" s="497">
        <v>0</v>
      </c>
      <c r="BO33" s="497">
        <v>0</v>
      </c>
      <c r="BP33" s="497">
        <v>0</v>
      </c>
      <c r="BQ33" s="497">
        <v>0</v>
      </c>
      <c r="BR33" s="497">
        <v>0</v>
      </c>
      <c r="BS33" s="497">
        <v>0</v>
      </c>
      <c r="BT33" s="497">
        <v>0</v>
      </c>
      <c r="BU33" s="497">
        <v>0</v>
      </c>
      <c r="BV33" s="497">
        <v>0</v>
      </c>
      <c r="BW33" s="497">
        <v>0</v>
      </c>
      <c r="BX33" s="497">
        <v>0</v>
      </c>
      <c r="BY33" s="497">
        <v>0</v>
      </c>
      <c r="BZ33" s="497">
        <v>0</v>
      </c>
      <c r="CA33" s="497">
        <v>0</v>
      </c>
      <c r="CB33" s="497">
        <v>0</v>
      </c>
      <c r="CC33" s="497">
        <v>0</v>
      </c>
      <c r="CD33" s="497">
        <v>0</v>
      </c>
      <c r="CE33" s="497">
        <v>0</v>
      </c>
      <c r="CF33" s="497">
        <v>0</v>
      </c>
      <c r="CG33" s="497">
        <v>0</v>
      </c>
      <c r="CH33" s="497">
        <v>0</v>
      </c>
      <c r="CI33" s="497">
        <v>0</v>
      </c>
      <c r="CJ33" s="497">
        <v>0</v>
      </c>
      <c r="CK33" s="497">
        <v>0</v>
      </c>
      <c r="CL33" s="497">
        <v>0</v>
      </c>
      <c r="CM33" s="498">
        <v>0</v>
      </c>
      <c r="CN33" s="498">
        <v>0</v>
      </c>
      <c r="CO33" s="499">
        <v>0.24659804063710361</v>
      </c>
    </row>
    <row r="34" spans="2:93" ht="20.100000000000001" customHeight="1">
      <c r="B34" s="407" t="s">
        <v>221</v>
      </c>
      <c r="C34" s="408" t="s">
        <v>28</v>
      </c>
      <c r="D34" s="409">
        <v>0.92197093867568003</v>
      </c>
      <c r="E34" s="410">
        <v>0.72337859912085756</v>
      </c>
      <c r="F34" s="410">
        <v>0.49534489164954887</v>
      </c>
      <c r="G34" s="411">
        <v>2.7162943563004822E-2</v>
      </c>
      <c r="H34" s="410">
        <v>8.2966439753503596E-2</v>
      </c>
      <c r="I34" s="412">
        <v>8.2691269568631307E-2</v>
      </c>
      <c r="K34" s="432" t="s">
        <v>136</v>
      </c>
      <c r="L34" s="512">
        <v>452812</v>
      </c>
      <c r="M34" s="433">
        <v>446952</v>
      </c>
      <c r="O34" s="442" t="s">
        <v>221</v>
      </c>
      <c r="P34" s="443" t="s">
        <v>28</v>
      </c>
      <c r="Q34" s="500">
        <v>1.1318002369761001E-4</v>
      </c>
      <c r="R34" s="501">
        <v>2.6763971515759673E-4</v>
      </c>
      <c r="S34" s="501">
        <v>1.8327577997064349E-4</v>
      </c>
      <c r="T34" s="501">
        <v>1.0062510290522508E-4</v>
      </c>
      <c r="U34" s="501">
        <v>1.5185508460192814E-4</v>
      </c>
      <c r="V34" s="501">
        <v>3.2503253918056093E-4</v>
      </c>
      <c r="W34" s="501">
        <v>1.320277339709066E-4</v>
      </c>
      <c r="X34" s="501">
        <v>1.1000613507426222E-4</v>
      </c>
      <c r="Y34" s="501">
        <v>3.2152366873036545E-4</v>
      </c>
      <c r="Z34" s="501">
        <v>1.1036999111701649E-4</v>
      </c>
      <c r="AA34" s="501">
        <v>1.7146595708427152E-4</v>
      </c>
      <c r="AB34" s="501">
        <v>6.3192137741203535E-4</v>
      </c>
      <c r="AC34" s="501">
        <v>4.3856308067101229E-4</v>
      </c>
      <c r="AD34" s="501">
        <v>4.9821625607200909E-4</v>
      </c>
      <c r="AE34" s="501">
        <v>1.4483994975646343E-4</v>
      </c>
      <c r="AF34" s="501">
        <v>1.2333727179538068E-3</v>
      </c>
      <c r="AG34" s="501">
        <v>1.1174949676517291E-3</v>
      </c>
      <c r="AH34" s="501">
        <v>3.9879754769438214E-4</v>
      </c>
      <c r="AI34" s="501">
        <v>2.7478368192381837E-4</v>
      </c>
      <c r="AJ34" s="501">
        <v>1.480149374361137E-4</v>
      </c>
      <c r="AK34" s="501">
        <v>3.0786376736386615E-4</v>
      </c>
      <c r="AL34" s="501">
        <v>5.3646896828357421E-4</v>
      </c>
      <c r="AM34" s="501">
        <v>4.4917821634252273E-4</v>
      </c>
      <c r="AN34" s="501">
        <v>3.0226118769776782E-4</v>
      </c>
      <c r="AO34" s="501">
        <v>3.9685037736005339E-4</v>
      </c>
      <c r="AP34" s="501">
        <v>3.7889030871779129E-4</v>
      </c>
      <c r="AQ34" s="501">
        <v>5.9152507804575853E-5</v>
      </c>
      <c r="AR34" s="501">
        <v>5.604119610572606E-4</v>
      </c>
      <c r="AS34" s="501">
        <v>2.8700457169539427E-3</v>
      </c>
      <c r="AT34" s="501">
        <v>1.8047197421468248E-4</v>
      </c>
      <c r="AU34" s="501">
        <v>1.0001524935051085</v>
      </c>
      <c r="AV34" s="501">
        <v>2.146990867767061E-4</v>
      </c>
      <c r="AW34" s="501">
        <v>2.618831249308818E-4</v>
      </c>
      <c r="AX34" s="501">
        <v>1.1604445452528859E-3</v>
      </c>
      <c r="AY34" s="502">
        <v>4.6052875070127228E-4</v>
      </c>
      <c r="AZ34" s="502">
        <v>1.2738765828241661E-4</v>
      </c>
      <c r="BA34" s="503">
        <v>4.6719900480210219E-4</v>
      </c>
      <c r="BC34" s="442" t="s">
        <v>221</v>
      </c>
      <c r="BD34" s="443" t="s">
        <v>28</v>
      </c>
      <c r="BE34" s="500">
        <v>9.484089254763976E-6</v>
      </c>
      <c r="BF34" s="501">
        <v>0</v>
      </c>
      <c r="BG34" s="501">
        <v>8.7172358104047092E-5</v>
      </c>
      <c r="BH34" s="501">
        <v>0</v>
      </c>
      <c r="BI34" s="501">
        <v>6.8293053078878483E-5</v>
      </c>
      <c r="BJ34" s="501">
        <v>2.0219278070676485E-4</v>
      </c>
      <c r="BK34" s="501">
        <v>0</v>
      </c>
      <c r="BL34" s="501">
        <v>2.0439587392862495E-5</v>
      </c>
      <c r="BM34" s="501">
        <v>1.7960415244800459E-4</v>
      </c>
      <c r="BN34" s="501">
        <v>5.864414731409805E-5</v>
      </c>
      <c r="BO34" s="501">
        <v>8.1035088193187656E-5</v>
      </c>
      <c r="BP34" s="501">
        <v>5.7535249680567278E-4</v>
      </c>
      <c r="BQ34" s="501">
        <v>3.6370249136206582E-4</v>
      </c>
      <c r="BR34" s="501">
        <v>4.2162777198601119E-4</v>
      </c>
      <c r="BS34" s="501">
        <v>0</v>
      </c>
      <c r="BT34" s="501">
        <v>1.1050897180195996E-3</v>
      </c>
      <c r="BU34" s="501">
        <v>9.8455906314351676E-4</v>
      </c>
      <c r="BV34" s="501">
        <v>2.1502293577981653E-4</v>
      </c>
      <c r="BW34" s="501">
        <v>2.0167358978989827E-4</v>
      </c>
      <c r="BX34" s="501">
        <v>3.2270556344391374E-5</v>
      </c>
      <c r="BY34" s="501">
        <v>1.3068478829064296E-4</v>
      </c>
      <c r="BZ34" s="501">
        <v>4.277366522018089E-4</v>
      </c>
      <c r="CA34" s="501">
        <v>1.3759889920880633E-4</v>
      </c>
      <c r="CB34" s="501">
        <v>1.4679388803629813E-4</v>
      </c>
      <c r="CC34" s="501">
        <v>2.0501059800549011E-4</v>
      </c>
      <c r="CD34" s="501">
        <v>1.7853304136501263E-4</v>
      </c>
      <c r="CE34" s="501">
        <v>1.2852462724644984E-6</v>
      </c>
      <c r="CF34" s="501">
        <v>3.711009628808964E-4</v>
      </c>
      <c r="CG34" s="501">
        <v>2.636490508297883E-3</v>
      </c>
      <c r="CH34" s="501">
        <v>2.598051461403947E-5</v>
      </c>
      <c r="CI34" s="501">
        <v>0</v>
      </c>
      <c r="CJ34" s="501">
        <v>9.6909310831230644E-5</v>
      </c>
      <c r="CK34" s="501">
        <v>0</v>
      </c>
      <c r="CL34" s="501">
        <v>1.0161851804650975E-3</v>
      </c>
      <c r="CM34" s="502">
        <v>3.3344073371947521E-4</v>
      </c>
      <c r="CN34" s="502">
        <v>0</v>
      </c>
      <c r="CO34" s="503">
        <v>2.6925705764172241E-4</v>
      </c>
    </row>
    <row r="35" spans="2:93" ht="20.100000000000001" customHeight="1">
      <c r="B35" s="395" t="s">
        <v>222</v>
      </c>
      <c r="C35" s="396" t="s">
        <v>223</v>
      </c>
      <c r="D35" s="397">
        <v>0.9679010243550934</v>
      </c>
      <c r="E35" s="398">
        <v>0.62669725890219696</v>
      </c>
      <c r="F35" s="398">
        <v>0.57934001170090199</v>
      </c>
      <c r="G35" s="399">
        <v>6.5400081596808865E-2</v>
      </c>
      <c r="H35" s="398">
        <v>0.12236415647623389</v>
      </c>
      <c r="I35" s="400">
        <v>0.11983195207655117</v>
      </c>
      <c r="K35" s="432" t="s">
        <v>135</v>
      </c>
      <c r="L35" s="512">
        <v>463838</v>
      </c>
      <c r="M35" s="433">
        <v>479770</v>
      </c>
      <c r="O35" s="438" t="s">
        <v>222</v>
      </c>
      <c r="P35" s="439" t="s">
        <v>223</v>
      </c>
      <c r="Q35" s="492">
        <v>6.2186031777234122E-4</v>
      </c>
      <c r="R35" s="493">
        <v>5.9087281218073336E-4</v>
      </c>
      <c r="S35" s="493">
        <v>1.8498747194586215E-4</v>
      </c>
      <c r="T35" s="493">
        <v>8.1939918774324514E-5</v>
      </c>
      <c r="U35" s="493">
        <v>1.0058011773717307E-4</v>
      </c>
      <c r="V35" s="493">
        <v>1.0016290805985656E-4</v>
      </c>
      <c r="W35" s="493">
        <v>1.2477266792141955E-4</v>
      </c>
      <c r="X35" s="493">
        <v>4.7088739253130811E-5</v>
      </c>
      <c r="Y35" s="493">
        <v>1.2467611574190597E-4</v>
      </c>
      <c r="Z35" s="493">
        <v>4.1406583348715879E-5</v>
      </c>
      <c r="AA35" s="493">
        <v>8.390554978503769E-5</v>
      </c>
      <c r="AB35" s="493">
        <v>7.2827968257074073E-5</v>
      </c>
      <c r="AC35" s="493">
        <v>7.2462356205330516E-5</v>
      </c>
      <c r="AD35" s="493">
        <v>6.149823487971507E-5</v>
      </c>
      <c r="AE35" s="493">
        <v>5.4761165934146469E-5</v>
      </c>
      <c r="AF35" s="493">
        <v>7.0564084918122824E-5</v>
      </c>
      <c r="AG35" s="493">
        <v>7.3062294516909612E-5</v>
      </c>
      <c r="AH35" s="493">
        <v>2.859607204356434E-5</v>
      </c>
      <c r="AI35" s="493">
        <v>5.5343838449349766E-5</v>
      </c>
      <c r="AJ35" s="493">
        <v>1.5057518420297255E-4</v>
      </c>
      <c r="AK35" s="493">
        <v>1.4133748031796694E-4</v>
      </c>
      <c r="AL35" s="493">
        <v>1.191514020800342E-4</v>
      </c>
      <c r="AM35" s="493">
        <v>6.5556042175694774E-4</v>
      </c>
      <c r="AN35" s="493">
        <v>1.6050895826228933E-4</v>
      </c>
      <c r="AO35" s="493">
        <v>2.0971960243525709E-4</v>
      </c>
      <c r="AP35" s="493">
        <v>4.1897664395363948E-4</v>
      </c>
      <c r="AQ35" s="493">
        <v>6.2881053355849317E-5</v>
      </c>
      <c r="AR35" s="493">
        <v>1.3993948445881351E-3</v>
      </c>
      <c r="AS35" s="493">
        <v>1.5006445614470598E-3</v>
      </c>
      <c r="AT35" s="493">
        <v>1.5499470892542578E-4</v>
      </c>
      <c r="AU35" s="493">
        <v>1.5370349605916059E-4</v>
      </c>
      <c r="AV35" s="493">
        <v>1.0155683187756477</v>
      </c>
      <c r="AW35" s="493">
        <v>2.0870068915035305E-4</v>
      </c>
      <c r="AX35" s="493">
        <v>1.5051343677714317E-4</v>
      </c>
      <c r="AY35" s="494">
        <v>1.9784703481675312E-4</v>
      </c>
      <c r="AZ35" s="494">
        <v>1.1378418096500631E-4</v>
      </c>
      <c r="BA35" s="495">
        <v>4.5889628389000495E-3</v>
      </c>
      <c r="BC35" s="438" t="s">
        <v>222</v>
      </c>
      <c r="BD35" s="439" t="s">
        <v>98</v>
      </c>
      <c r="BE35" s="492">
        <v>4.1492890489592399E-4</v>
      </c>
      <c r="BF35" s="493">
        <v>0</v>
      </c>
      <c r="BG35" s="493">
        <v>0</v>
      </c>
      <c r="BH35" s="493">
        <v>0</v>
      </c>
      <c r="BI35" s="493">
        <v>0</v>
      </c>
      <c r="BJ35" s="493">
        <v>2.5274097588345607E-5</v>
      </c>
      <c r="BK35" s="493">
        <v>0</v>
      </c>
      <c r="BL35" s="493">
        <v>0</v>
      </c>
      <c r="BM35" s="493">
        <v>0</v>
      </c>
      <c r="BN35" s="493">
        <v>0</v>
      </c>
      <c r="BO35" s="493">
        <v>0</v>
      </c>
      <c r="BP35" s="493">
        <v>0</v>
      </c>
      <c r="BQ35" s="493">
        <v>0</v>
      </c>
      <c r="BR35" s="493">
        <v>0</v>
      </c>
      <c r="BS35" s="493">
        <v>0</v>
      </c>
      <c r="BT35" s="493">
        <v>0</v>
      </c>
      <c r="BU35" s="493">
        <v>0</v>
      </c>
      <c r="BV35" s="493">
        <v>0</v>
      </c>
      <c r="BW35" s="493">
        <v>0</v>
      </c>
      <c r="BX35" s="493">
        <v>1.6135278172195687E-5</v>
      </c>
      <c r="BY35" s="493">
        <v>0</v>
      </c>
      <c r="BZ35" s="493">
        <v>0</v>
      </c>
      <c r="CA35" s="493">
        <v>4.6439628482972134E-4</v>
      </c>
      <c r="CB35" s="493">
        <v>0</v>
      </c>
      <c r="CC35" s="493">
        <v>4.1697070780777653E-5</v>
      </c>
      <c r="CD35" s="493">
        <v>2.878389850578775E-4</v>
      </c>
      <c r="CE35" s="493">
        <v>1.0281970179715987E-5</v>
      </c>
      <c r="CF35" s="493">
        <v>1.2394051575827997E-3</v>
      </c>
      <c r="CG35" s="493">
        <v>1.2812536781396601E-3</v>
      </c>
      <c r="CH35" s="493">
        <v>4.9962528103922057E-5</v>
      </c>
      <c r="CI35" s="493">
        <v>3.6806203072091084E-5</v>
      </c>
      <c r="CJ35" s="493">
        <v>1.5760325328145693E-2</v>
      </c>
      <c r="CK35" s="493">
        <v>3.4277096044423117E-5</v>
      </c>
      <c r="CL35" s="493">
        <v>2.850684499654564E-5</v>
      </c>
      <c r="CM35" s="494">
        <v>6.7437451763489368E-5</v>
      </c>
      <c r="CN35" s="494">
        <v>0</v>
      </c>
      <c r="CO35" s="495">
        <v>4.4738095731240036E-3</v>
      </c>
    </row>
    <row r="36" spans="2:93" ht="20.100000000000001" customHeight="1">
      <c r="B36" s="395" t="s">
        <v>224</v>
      </c>
      <c r="C36" s="396" t="s">
        <v>225</v>
      </c>
      <c r="D36" s="397">
        <v>0.89518678043268207</v>
      </c>
      <c r="E36" s="398">
        <v>0.53840748611777611</v>
      </c>
      <c r="F36" s="398">
        <v>0.45057242750394189</v>
      </c>
      <c r="G36" s="399">
        <v>1.3692889711503835E-2</v>
      </c>
      <c r="H36" s="398">
        <v>0.16701515047645163</v>
      </c>
      <c r="I36" s="400">
        <v>0.14883115102488517</v>
      </c>
      <c r="K36" s="432" t="s">
        <v>246</v>
      </c>
      <c r="L36" s="512">
        <v>486915</v>
      </c>
      <c r="M36" s="433">
        <v>519088</v>
      </c>
      <c r="O36" s="438" t="s">
        <v>224</v>
      </c>
      <c r="P36" s="439" t="s">
        <v>225</v>
      </c>
      <c r="Q36" s="492">
        <v>1.6698449680993255E-3</v>
      </c>
      <c r="R36" s="493">
        <v>2.0612260158775265E-3</v>
      </c>
      <c r="S36" s="493">
        <v>1.3865581568049659E-3</v>
      </c>
      <c r="T36" s="493">
        <v>1.090070575756157E-3</v>
      </c>
      <c r="U36" s="493">
        <v>7.2177417309456462E-4</v>
      </c>
      <c r="V36" s="493">
        <v>2.0770679871522811E-3</v>
      </c>
      <c r="W36" s="493">
        <v>1.3957581057339502E-3</v>
      </c>
      <c r="X36" s="493">
        <v>5.6300117263638147E-4</v>
      </c>
      <c r="Y36" s="493">
        <v>1.5388443556798199E-3</v>
      </c>
      <c r="Z36" s="493">
        <v>7.9331785514891618E-4</v>
      </c>
      <c r="AA36" s="493">
        <v>6.5080040195065146E-4</v>
      </c>
      <c r="AB36" s="493">
        <v>1.1690651645470819E-3</v>
      </c>
      <c r="AC36" s="493">
        <v>1.0119131055196556E-3</v>
      </c>
      <c r="AD36" s="493">
        <v>1.7220860851758664E-3</v>
      </c>
      <c r="AE36" s="493">
        <v>1.1823126471146366E-3</v>
      </c>
      <c r="AF36" s="493">
        <v>1.5777067065038172E-3</v>
      </c>
      <c r="AG36" s="493">
        <v>1.0098738547884168E-3</v>
      </c>
      <c r="AH36" s="493">
        <v>3.5262892278537216E-4</v>
      </c>
      <c r="AI36" s="493">
        <v>6.2440050272808377E-4</v>
      </c>
      <c r="AJ36" s="493">
        <v>9.04208356991918E-4</v>
      </c>
      <c r="AK36" s="493">
        <v>1.4700861759380413E-3</v>
      </c>
      <c r="AL36" s="493">
        <v>2.7157649144037193E-3</v>
      </c>
      <c r="AM36" s="493">
        <v>1.1589360492378284E-2</v>
      </c>
      <c r="AN36" s="493">
        <v>3.7849239948366583E-3</v>
      </c>
      <c r="AO36" s="493">
        <v>1.0550783129433046E-3</v>
      </c>
      <c r="AP36" s="493">
        <v>3.4294032481521431E-3</v>
      </c>
      <c r="AQ36" s="493">
        <v>6.4396513648229663E-4</v>
      </c>
      <c r="AR36" s="493">
        <v>1.7663747531287259E-3</v>
      </c>
      <c r="AS36" s="493">
        <v>2.3467259238965665E-3</v>
      </c>
      <c r="AT36" s="493">
        <v>5.3520747167261947E-4</v>
      </c>
      <c r="AU36" s="493">
        <v>2.7536591620191584E-3</v>
      </c>
      <c r="AV36" s="493">
        <v>1.2997840724656713E-3</v>
      </c>
      <c r="AW36" s="493">
        <v>1.0006077328084173</v>
      </c>
      <c r="AX36" s="493">
        <v>2.7161470869404214E-3</v>
      </c>
      <c r="AY36" s="494">
        <v>5.8613342907032386E-3</v>
      </c>
      <c r="AZ36" s="494">
        <v>3.851880176688261E-4</v>
      </c>
      <c r="BA36" s="495">
        <v>2.1534372206609706E-3</v>
      </c>
      <c r="BC36" s="438" t="s">
        <v>224</v>
      </c>
      <c r="BD36" s="439" t="s">
        <v>225</v>
      </c>
      <c r="BE36" s="492">
        <v>1.2969492055889737E-3</v>
      </c>
      <c r="BF36" s="493">
        <v>1.3127051101734647E-3</v>
      </c>
      <c r="BG36" s="493">
        <v>8.556655150739359E-4</v>
      </c>
      <c r="BH36" s="493">
        <v>7.8539905752113097E-4</v>
      </c>
      <c r="BI36" s="493">
        <v>3.1870091436809957E-4</v>
      </c>
      <c r="BJ36" s="493">
        <v>1.7388579140781779E-3</v>
      </c>
      <c r="BK36" s="493">
        <v>8.0200501253132835E-4</v>
      </c>
      <c r="BL36" s="493">
        <v>1.8395628653576247E-4</v>
      </c>
      <c r="BM36" s="493">
        <v>1.0955853299328281E-3</v>
      </c>
      <c r="BN36" s="493">
        <v>6.1576354679802956E-4</v>
      </c>
      <c r="BO36" s="493">
        <v>3.7816374490154235E-4</v>
      </c>
      <c r="BP36" s="493">
        <v>9.4895801421195384E-4</v>
      </c>
      <c r="BQ36" s="493">
        <v>8.3651573013275137E-4</v>
      </c>
      <c r="BR36" s="493">
        <v>1.6143145516450703E-3</v>
      </c>
      <c r="BS36" s="493">
        <v>9.6948959224408323E-4</v>
      </c>
      <c r="BT36" s="493">
        <v>1.2212402889826206E-3</v>
      </c>
      <c r="BU36" s="493">
        <v>6.9335145291796955E-4</v>
      </c>
      <c r="BV36" s="493">
        <v>7.1674311926605509E-5</v>
      </c>
      <c r="BW36" s="493">
        <v>4.2140750105351877E-4</v>
      </c>
      <c r="BX36" s="493">
        <v>5.8087001419904476E-4</v>
      </c>
      <c r="BY36" s="493">
        <v>1.0669833980691736E-3</v>
      </c>
      <c r="BZ36" s="493">
        <v>2.4353393262457829E-3</v>
      </c>
      <c r="CA36" s="493">
        <v>1.1059511523907809E-2</v>
      </c>
      <c r="CB36" s="493">
        <v>3.5363982117835456E-3</v>
      </c>
      <c r="CC36" s="493">
        <v>5.9997451845674506E-4</v>
      </c>
      <c r="CD36" s="493">
        <v>3.2573171220473731E-3</v>
      </c>
      <c r="CE36" s="493">
        <v>3.9328535937413646E-4</v>
      </c>
      <c r="CF36" s="493">
        <v>1.2394051575827997E-3</v>
      </c>
      <c r="CG36" s="493">
        <v>1.8596674121029711E-3</v>
      </c>
      <c r="CH36" s="493">
        <v>1.9985011241568822E-6</v>
      </c>
      <c r="CI36" s="493">
        <v>2.5904556257405056E-3</v>
      </c>
      <c r="CJ36" s="493">
        <v>9.2333037819755865E-4</v>
      </c>
      <c r="CK36" s="493">
        <v>0</v>
      </c>
      <c r="CL36" s="493">
        <v>2.5354323314574711E-3</v>
      </c>
      <c r="CM36" s="494">
        <v>5.8370861026398012E-3</v>
      </c>
      <c r="CN36" s="494">
        <v>0</v>
      </c>
      <c r="CO36" s="495">
        <v>1.7605269153497234E-3</v>
      </c>
    </row>
    <row r="37" spans="2:93" ht="20.100000000000001" customHeight="1">
      <c r="B37" s="395" t="s">
        <v>226</v>
      </c>
      <c r="C37" s="396" t="s">
        <v>32</v>
      </c>
      <c r="D37" s="397">
        <v>0.68029765449198465</v>
      </c>
      <c r="E37" s="398">
        <v>0.61209562201935785</v>
      </c>
      <c r="F37" s="398">
        <v>0.35566816690925435</v>
      </c>
      <c r="G37" s="399">
        <v>2.0864615101152523E-2</v>
      </c>
      <c r="H37" s="398">
        <v>0.12091597523593606</v>
      </c>
      <c r="I37" s="400">
        <v>9.9052901996820653E-2</v>
      </c>
      <c r="K37" s="432" t="s">
        <v>334</v>
      </c>
      <c r="L37" s="512">
        <v>472503</v>
      </c>
      <c r="M37" s="433">
        <v>444231</v>
      </c>
      <c r="O37" s="438" t="s">
        <v>226</v>
      </c>
      <c r="P37" s="439" t="s">
        <v>32</v>
      </c>
      <c r="Q37" s="492">
        <v>3.0399073564343598E-2</v>
      </c>
      <c r="R37" s="493">
        <v>7.2696725412859584E-2</v>
      </c>
      <c r="S37" s="493">
        <v>3.6380381680064973E-2</v>
      </c>
      <c r="T37" s="493">
        <v>3.0489827209980527E-2</v>
      </c>
      <c r="U37" s="493">
        <v>2.1929968751205516E-2</v>
      </c>
      <c r="V37" s="493">
        <v>4.6545329231317364E-2</v>
      </c>
      <c r="W37" s="493">
        <v>4.871873890641451E-2</v>
      </c>
      <c r="X37" s="493">
        <v>2.4981401915977596E-2</v>
      </c>
      <c r="Y37" s="493">
        <v>6.4130141167883209E-2</v>
      </c>
      <c r="Z37" s="493">
        <v>1.4104958168931798E-2</v>
      </c>
      <c r="AA37" s="493">
        <v>3.1509743820012315E-2</v>
      </c>
      <c r="AB37" s="493">
        <v>3.0447555764475859E-2</v>
      </c>
      <c r="AC37" s="493">
        <v>3.3490173554169264E-2</v>
      </c>
      <c r="AD37" s="493">
        <v>3.9699095314879342E-2</v>
      </c>
      <c r="AE37" s="493">
        <v>3.0103210835571291E-2</v>
      </c>
      <c r="AF37" s="493">
        <v>5.7023461379834259E-2</v>
      </c>
      <c r="AG37" s="493">
        <v>5.1435458092679132E-2</v>
      </c>
      <c r="AH37" s="493">
        <v>1.7814746643708659E-2</v>
      </c>
      <c r="AI37" s="493">
        <v>2.6783424155450521E-2</v>
      </c>
      <c r="AJ37" s="493">
        <v>4.5677249663452116E-2</v>
      </c>
      <c r="AK37" s="493">
        <v>0.1076378911394784</v>
      </c>
      <c r="AL37" s="493">
        <v>6.5883135566137507E-2</v>
      </c>
      <c r="AM37" s="493">
        <v>0.16188720981520158</v>
      </c>
      <c r="AN37" s="493">
        <v>6.7326992225681198E-2</v>
      </c>
      <c r="AO37" s="493">
        <v>8.0079658227218367E-2</v>
      </c>
      <c r="AP37" s="493">
        <v>9.7481499762207421E-2</v>
      </c>
      <c r="AQ37" s="493">
        <v>2.8344798309846177E-2</v>
      </c>
      <c r="AR37" s="493">
        <v>0.13505096396494476</v>
      </c>
      <c r="AS37" s="493">
        <v>0.10606882087244075</v>
      </c>
      <c r="AT37" s="493">
        <v>7.2082000928054502E-2</v>
      </c>
      <c r="AU37" s="493">
        <v>5.9827946314574922E-2</v>
      </c>
      <c r="AV37" s="493">
        <v>5.4046655537825505E-2</v>
      </c>
      <c r="AW37" s="493">
        <v>8.9304981161764163E-2</v>
      </c>
      <c r="AX37" s="493">
        <v>1.1013210007569338</v>
      </c>
      <c r="AY37" s="494">
        <v>4.8570129829719269E-2</v>
      </c>
      <c r="AZ37" s="494">
        <v>2.4918378525435995E-2</v>
      </c>
      <c r="BA37" s="495">
        <v>7.6070718237209095E-2</v>
      </c>
      <c r="BC37" s="438" t="s">
        <v>226</v>
      </c>
      <c r="BD37" s="439" t="s">
        <v>32</v>
      </c>
      <c r="BE37" s="492">
        <v>1.4456123046573991E-2</v>
      </c>
      <c r="BF37" s="493">
        <v>1.8284106891701828E-2</v>
      </c>
      <c r="BG37" s="493">
        <v>2.6332934175693594E-2</v>
      </c>
      <c r="BH37" s="493">
        <v>2.1056174732590322E-2</v>
      </c>
      <c r="BI37" s="493">
        <v>1.0805478620480327E-2</v>
      </c>
      <c r="BJ37" s="493">
        <v>4.2799156856104456E-2</v>
      </c>
      <c r="BK37" s="493">
        <v>3.9598997493734335E-2</v>
      </c>
      <c r="BL37" s="493">
        <v>1.8123100821671415E-2</v>
      </c>
      <c r="BM37" s="493">
        <v>5.9179568231617512E-2</v>
      </c>
      <c r="BN37" s="493">
        <v>8.2688247712878263E-3</v>
      </c>
      <c r="BO37" s="493">
        <v>2.2203614164933418E-2</v>
      </c>
      <c r="BP37" s="493">
        <v>2.3828559900172606E-2</v>
      </c>
      <c r="BQ37" s="493">
        <v>3.1060192762320422E-2</v>
      </c>
      <c r="BR37" s="493">
        <v>4.0900781744095047E-2</v>
      </c>
      <c r="BS37" s="493">
        <v>2.45794126033647E-2</v>
      </c>
      <c r="BT37" s="493">
        <v>5.5592981850643639E-2</v>
      </c>
      <c r="BU37" s="493">
        <v>5.0781060411712091E-2</v>
      </c>
      <c r="BV37" s="493">
        <v>9.8910550458715593E-3</v>
      </c>
      <c r="BW37" s="493">
        <v>2.3219553308048882E-2</v>
      </c>
      <c r="BX37" s="493">
        <v>3.7853362591971085E-2</v>
      </c>
      <c r="BY37" s="493">
        <v>0.12456576257055324</v>
      </c>
      <c r="BZ37" s="493">
        <v>6.7006326363065624E-2</v>
      </c>
      <c r="CA37" s="493">
        <v>0.1759717922256622</v>
      </c>
      <c r="CB37" s="493">
        <v>6.3014612664309064E-2</v>
      </c>
      <c r="CC37" s="493">
        <v>8.4450467354668338E-2</v>
      </c>
      <c r="CD37" s="493">
        <v>0.1125705478778251</v>
      </c>
      <c r="CE37" s="493">
        <v>2.67716798554355E-2</v>
      </c>
      <c r="CF37" s="493">
        <v>0.15464461678421199</v>
      </c>
      <c r="CG37" s="493">
        <v>0.11565584382829183</v>
      </c>
      <c r="CH37" s="493">
        <v>7.771371471396453E-2</v>
      </c>
      <c r="CI37" s="493">
        <v>6.3580086792532201E-2</v>
      </c>
      <c r="CJ37" s="493">
        <v>5.6248676470060405E-2</v>
      </c>
      <c r="CK37" s="493">
        <v>9.3987797353808189E-2</v>
      </c>
      <c r="CL37" s="493">
        <v>0.12182819427582553</v>
      </c>
      <c r="CM37" s="494">
        <v>3.8385022891268349E-2</v>
      </c>
      <c r="CN37" s="494">
        <v>0</v>
      </c>
      <c r="CO37" s="495">
        <v>5.4990576002982537E-2</v>
      </c>
    </row>
    <row r="38" spans="2:93" ht="19.5" customHeight="1">
      <c r="B38" s="401" t="s">
        <v>227</v>
      </c>
      <c r="C38" s="402" t="s">
        <v>34</v>
      </c>
      <c r="D38" s="403">
        <v>0.80751512480835785</v>
      </c>
      <c r="E38" s="404">
        <v>0.53452422877780859</v>
      </c>
      <c r="F38" s="404">
        <v>0.28791108746637495</v>
      </c>
      <c r="G38" s="405">
        <v>0.12502736843112786</v>
      </c>
      <c r="H38" s="404">
        <v>0.18605430962782019</v>
      </c>
      <c r="I38" s="406">
        <v>0.15123785189236982</v>
      </c>
      <c r="K38" s="432" t="s">
        <v>339</v>
      </c>
      <c r="L38" s="512">
        <v>476667</v>
      </c>
      <c r="M38" s="433">
        <v>441141</v>
      </c>
      <c r="O38" s="444" t="s">
        <v>227</v>
      </c>
      <c r="P38" s="445" t="s">
        <v>34</v>
      </c>
      <c r="Q38" s="504">
        <v>2.6437902230248237E-4</v>
      </c>
      <c r="R38" s="498">
        <v>3.0877950827234703E-4</v>
      </c>
      <c r="S38" s="498">
        <v>3.3115581310771047E-4</v>
      </c>
      <c r="T38" s="498">
        <v>1.7175242602728184E-4</v>
      </c>
      <c r="U38" s="498">
        <v>1.5906268149228257E-4</v>
      </c>
      <c r="V38" s="498">
        <v>2.3866796024531791E-4</v>
      </c>
      <c r="W38" s="498">
        <v>1.6979621240575162E-4</v>
      </c>
      <c r="X38" s="498">
        <v>1.3434863866643485E-4</v>
      </c>
      <c r="Y38" s="498">
        <v>1.989014270475887E-4</v>
      </c>
      <c r="Z38" s="498">
        <v>7.1063420181942985E-5</v>
      </c>
      <c r="AA38" s="498">
        <v>2.8323067760706338E-4</v>
      </c>
      <c r="AB38" s="498">
        <v>1.9835169960878986E-4</v>
      </c>
      <c r="AC38" s="498">
        <v>2.2521940077515511E-4</v>
      </c>
      <c r="AD38" s="498">
        <v>2.2622271300356617E-4</v>
      </c>
      <c r="AE38" s="498">
        <v>1.4993924480472538E-4</v>
      </c>
      <c r="AF38" s="498">
        <v>4.0307528589493091E-4</v>
      </c>
      <c r="AG38" s="498">
        <v>3.686808470107992E-4</v>
      </c>
      <c r="AH38" s="498">
        <v>1.1568900721583914E-4</v>
      </c>
      <c r="AI38" s="498">
        <v>1.8857024770932556E-4</v>
      </c>
      <c r="AJ38" s="498">
        <v>2.4797567332147865E-4</v>
      </c>
      <c r="AK38" s="498">
        <v>3.9806423109442555E-4</v>
      </c>
      <c r="AL38" s="498">
        <v>2.3942329374226074E-4</v>
      </c>
      <c r="AM38" s="498">
        <v>7.4997526996612644E-4</v>
      </c>
      <c r="AN38" s="498">
        <v>3.1064655954034389E-4</v>
      </c>
      <c r="AO38" s="498">
        <v>1.1165966370918533E-3</v>
      </c>
      <c r="AP38" s="498">
        <v>5.5777393945436458E-4</v>
      </c>
      <c r="AQ38" s="498">
        <v>3.1473473971643762E-4</v>
      </c>
      <c r="AR38" s="498">
        <v>5.9962585512580969E-4</v>
      </c>
      <c r="AS38" s="498">
        <v>9.2643769290964521E-3</v>
      </c>
      <c r="AT38" s="498">
        <v>6.1111234874008545E-4</v>
      </c>
      <c r="AU38" s="498">
        <v>1.4470243416635793E-3</v>
      </c>
      <c r="AV38" s="498">
        <v>1.2372376385517058E-2</v>
      </c>
      <c r="AW38" s="498">
        <v>3.0417395433231312E-3</v>
      </c>
      <c r="AX38" s="498">
        <v>1.3169165084039875E-3</v>
      </c>
      <c r="AY38" s="498">
        <v>1.0089013571280003</v>
      </c>
      <c r="AZ38" s="498">
        <v>2.6205390466961509E-4</v>
      </c>
      <c r="BA38" s="499">
        <v>2.6192593558345429E-3</v>
      </c>
      <c r="BC38" s="444" t="s">
        <v>227</v>
      </c>
      <c r="BD38" s="445" t="s">
        <v>34</v>
      </c>
      <c r="BE38" s="504">
        <v>9.246987023394877E-5</v>
      </c>
      <c r="BF38" s="498">
        <v>0</v>
      </c>
      <c r="BG38" s="498">
        <v>1.7663872563188489E-4</v>
      </c>
      <c r="BH38" s="498">
        <v>0</v>
      </c>
      <c r="BI38" s="498">
        <v>3.7940585043821378E-5</v>
      </c>
      <c r="BJ38" s="498">
        <v>2.5274097588345607E-5</v>
      </c>
      <c r="BK38" s="498">
        <v>0</v>
      </c>
      <c r="BL38" s="498">
        <v>3.4065978988104159E-5</v>
      </c>
      <c r="BM38" s="498">
        <v>0</v>
      </c>
      <c r="BN38" s="498">
        <v>0</v>
      </c>
      <c r="BO38" s="498">
        <v>1.3505848032197942E-4</v>
      </c>
      <c r="BP38" s="498">
        <v>4.483266208875373E-5</v>
      </c>
      <c r="BQ38" s="498">
        <v>7.2740498272413169E-5</v>
      </c>
      <c r="BR38" s="498">
        <v>5.4869367587220637E-5</v>
      </c>
      <c r="BS38" s="498">
        <v>0</v>
      </c>
      <c r="BT38" s="498">
        <v>2.3230114192604196E-4</v>
      </c>
      <c r="BU38" s="498">
        <v>1.3867029058359392E-4</v>
      </c>
      <c r="BV38" s="498">
        <v>0</v>
      </c>
      <c r="BW38" s="498">
        <v>8.4281500210703751E-5</v>
      </c>
      <c r="BX38" s="498">
        <v>9.6811669033174135E-5</v>
      </c>
      <c r="BY38" s="498">
        <v>1.6211530699345583E-4</v>
      </c>
      <c r="BZ38" s="498">
        <v>6.2090804351875494E-5</v>
      </c>
      <c r="CA38" s="498">
        <v>1.7199862401100791E-4</v>
      </c>
      <c r="CB38" s="498">
        <v>8.0069393474344438E-5</v>
      </c>
      <c r="CC38" s="498">
        <v>8.5826470690433994E-4</v>
      </c>
      <c r="CD38" s="498">
        <v>1.3481066388786668E-4</v>
      </c>
      <c r="CE38" s="498">
        <v>2.6347548585522215E-4</v>
      </c>
      <c r="CF38" s="498">
        <v>3.2606443825942841E-4</v>
      </c>
      <c r="CG38" s="498">
        <v>9.9238309821263436E-3</v>
      </c>
      <c r="CH38" s="498">
        <v>4.1968523607294531E-4</v>
      </c>
      <c r="CI38" s="498">
        <v>1.3951303640659287E-3</v>
      </c>
      <c r="CJ38" s="498">
        <v>1.4688041749966799E-2</v>
      </c>
      <c r="CK38" s="498">
        <v>2.9992459038870227E-3</v>
      </c>
      <c r="CL38" s="498">
        <v>1.0379845325212795E-3</v>
      </c>
      <c r="CM38" s="498">
        <v>1.0561454251182028E-2</v>
      </c>
      <c r="CN38" s="498">
        <v>0</v>
      </c>
      <c r="CO38" s="499">
        <v>2.5268739255607797E-3</v>
      </c>
    </row>
    <row r="39" spans="2:93" ht="19.5" customHeight="1" thickBot="1">
      <c r="B39" s="407" t="s">
        <v>228</v>
      </c>
      <c r="C39" s="408" t="s">
        <v>36</v>
      </c>
      <c r="D39" s="409">
        <v>1</v>
      </c>
      <c r="E39" s="410">
        <v>0</v>
      </c>
      <c r="F39" s="410">
        <v>0</v>
      </c>
      <c r="G39" s="411">
        <v>0</v>
      </c>
      <c r="H39" s="410">
        <v>0</v>
      </c>
      <c r="I39" s="412">
        <v>0</v>
      </c>
      <c r="K39" s="434" t="s">
        <v>342</v>
      </c>
      <c r="L39" s="513">
        <v>476691</v>
      </c>
      <c r="M39" s="435">
        <v>429369</v>
      </c>
      <c r="O39" s="446" t="s">
        <v>228</v>
      </c>
      <c r="P39" s="447" t="s">
        <v>36</v>
      </c>
      <c r="Q39" s="505">
        <v>9.0456280022081022E-4</v>
      </c>
      <c r="R39" s="502">
        <v>1.4912071734863675E-3</v>
      </c>
      <c r="S39" s="502">
        <v>7.8340051281432764E-4</v>
      </c>
      <c r="T39" s="502">
        <v>1.1695915927090071E-3</v>
      </c>
      <c r="U39" s="502">
        <v>6.437297857914251E-4</v>
      </c>
      <c r="V39" s="502">
        <v>5.1231638096734769E-4</v>
      </c>
      <c r="W39" s="502">
        <v>5.6839662438091555E-4</v>
      </c>
      <c r="X39" s="502">
        <v>2.7678753265378855E-4</v>
      </c>
      <c r="Y39" s="502">
        <v>1.0161184403995273E-3</v>
      </c>
      <c r="Z39" s="502">
        <v>3.0324316669922292E-4</v>
      </c>
      <c r="AA39" s="502">
        <v>6.0001696796589405E-4</v>
      </c>
      <c r="AB39" s="502">
        <v>6.0419689715238947E-4</v>
      </c>
      <c r="AC39" s="502">
        <v>5.4594864472040812E-4</v>
      </c>
      <c r="AD39" s="502">
        <v>1.0348141262904083E-3</v>
      </c>
      <c r="AE39" s="502">
        <v>1.3860333889076841E-3</v>
      </c>
      <c r="AF39" s="502">
        <v>1.0998893828532425E-3</v>
      </c>
      <c r="AG39" s="502">
        <v>1.0621199581531023E-3</v>
      </c>
      <c r="AH39" s="502">
        <v>3.695827071765894E-4</v>
      </c>
      <c r="AI39" s="502">
        <v>5.5459853799179142E-4</v>
      </c>
      <c r="AJ39" s="502">
        <v>9.9731713978361736E-4</v>
      </c>
      <c r="AK39" s="502">
        <v>1.2763756467610173E-3</v>
      </c>
      <c r="AL39" s="502">
        <v>4.5689189424706432E-4</v>
      </c>
      <c r="AM39" s="502">
        <v>1.3733851509688494E-3</v>
      </c>
      <c r="AN39" s="502">
        <v>4.484389967262678E-3</v>
      </c>
      <c r="AO39" s="502">
        <v>2.7516978070868288E-3</v>
      </c>
      <c r="AP39" s="502">
        <v>3.421675632875596E-3</v>
      </c>
      <c r="AQ39" s="502">
        <v>5.098183153480479E-4</v>
      </c>
      <c r="AR39" s="502">
        <v>2.4076187231117951E-3</v>
      </c>
      <c r="AS39" s="502">
        <v>2.7919638831260681E-3</v>
      </c>
      <c r="AT39" s="502">
        <v>3.3601394460912827E-3</v>
      </c>
      <c r="AU39" s="502">
        <v>5.4100772365051081E-3</v>
      </c>
      <c r="AV39" s="502">
        <v>2.4473877012297527E-3</v>
      </c>
      <c r="AW39" s="502">
        <v>5.7608853721255512E-3</v>
      </c>
      <c r="AX39" s="502">
        <v>2.0719898472057836E-3</v>
      </c>
      <c r="AY39" s="502">
        <v>2.4813111632753376E-3</v>
      </c>
      <c r="AZ39" s="502">
        <v>1.0007194751468034</v>
      </c>
      <c r="BA39" s="503">
        <v>1.3779323995561118E-3</v>
      </c>
      <c r="BC39" s="446" t="s">
        <v>228</v>
      </c>
      <c r="BD39" s="447" t="s">
        <v>36</v>
      </c>
      <c r="BE39" s="505">
        <v>4.4101015034652492E-4</v>
      </c>
      <c r="BF39" s="502">
        <v>3.7505860290670416E-4</v>
      </c>
      <c r="BG39" s="502">
        <v>3.2345532875449054E-4</v>
      </c>
      <c r="BH39" s="502">
        <v>7.8539905752113097E-4</v>
      </c>
      <c r="BI39" s="502">
        <v>3.2628903137686384E-4</v>
      </c>
      <c r="BJ39" s="502">
        <v>1.7691868311841926E-4</v>
      </c>
      <c r="BK39" s="502">
        <v>2.0050125313283209E-4</v>
      </c>
      <c r="BL39" s="502">
        <v>6.1318762178587494E-5</v>
      </c>
      <c r="BM39" s="502">
        <v>5.5677287258881422E-4</v>
      </c>
      <c r="BN39" s="502">
        <v>1.4661036828524514E-4</v>
      </c>
      <c r="BO39" s="502">
        <v>2.1609356851516706E-4</v>
      </c>
      <c r="BP39" s="502">
        <v>2.8394019322877358E-4</v>
      </c>
      <c r="BQ39" s="502">
        <v>2.5459174395344608E-4</v>
      </c>
      <c r="BR39" s="502">
        <v>7.5084397750933504E-4</v>
      </c>
      <c r="BS39" s="502">
        <v>1.0835471913316224E-3</v>
      </c>
      <c r="BT39" s="502">
        <v>7.0022201351992641E-4</v>
      </c>
      <c r="BU39" s="502">
        <v>6.7948442385961023E-4</v>
      </c>
      <c r="BV39" s="502">
        <v>1.4334862385321102E-4</v>
      </c>
      <c r="BW39" s="502">
        <v>3.0100535789537053E-4</v>
      </c>
      <c r="BX39" s="502">
        <v>5.8087001419904476E-4</v>
      </c>
      <c r="BY39" s="502">
        <v>7.7749177843800248E-4</v>
      </c>
      <c r="BZ39" s="502">
        <v>4.1393869567916989E-5</v>
      </c>
      <c r="CA39" s="502">
        <v>6.7079463364293082E-4</v>
      </c>
      <c r="CB39" s="502">
        <v>4.0435043704543936E-3</v>
      </c>
      <c r="CC39" s="502">
        <v>2.2863893811459744E-3</v>
      </c>
      <c r="CD39" s="502">
        <v>2.9221122280559211E-3</v>
      </c>
      <c r="CE39" s="502">
        <v>2.4419679176825466E-4</v>
      </c>
      <c r="CF39" s="502">
        <v>1.7726376091009809E-3</v>
      </c>
      <c r="CG39" s="502">
        <v>2.1286970558068367E-3</v>
      </c>
      <c r="CH39" s="502">
        <v>2.8498626030477141E-3</v>
      </c>
      <c r="CI39" s="502">
        <v>5.0582239079073749E-3</v>
      </c>
      <c r="CJ39" s="502">
        <v>2.0584255467300284E-3</v>
      </c>
      <c r="CK39" s="502">
        <v>5.1415644066634672E-3</v>
      </c>
      <c r="CL39" s="502">
        <v>1.6483663900943744E-3</v>
      </c>
      <c r="CM39" s="502">
        <v>1.9107277999655321E-3</v>
      </c>
      <c r="CN39" s="502">
        <v>0</v>
      </c>
      <c r="CO39" s="503">
        <v>1.0356040678527786E-4</v>
      </c>
    </row>
    <row r="40" spans="2:93" ht="19.5" customHeight="1" thickBot="1">
      <c r="B40" s="413" t="s">
        <v>229</v>
      </c>
      <c r="C40" s="414" t="s">
        <v>38</v>
      </c>
      <c r="D40" s="415">
        <v>0.75417077580539116</v>
      </c>
      <c r="E40" s="416">
        <v>0.39721629626561172</v>
      </c>
      <c r="F40" s="416">
        <v>1.219941591930573E-2</v>
      </c>
      <c r="G40" s="417">
        <v>3.9781435409904323E-5</v>
      </c>
      <c r="H40" s="416">
        <v>2.1954806238478905E-3</v>
      </c>
      <c r="I40" s="418">
        <v>2.1954806238478905E-3</v>
      </c>
      <c r="O40" s="448" t="s">
        <v>229</v>
      </c>
      <c r="P40" s="449" t="s">
        <v>38</v>
      </c>
      <c r="Q40" s="506">
        <v>9.4195638947744409E-3</v>
      </c>
      <c r="R40" s="507">
        <v>4.6502078167496366E-3</v>
      </c>
      <c r="S40" s="507">
        <v>4.3895455615170029E-3</v>
      </c>
      <c r="T40" s="507">
        <v>2.3052773358180219E-3</v>
      </c>
      <c r="U40" s="507">
        <v>2.208764734091353E-3</v>
      </c>
      <c r="V40" s="507">
        <v>1.6826650067736971E-3</v>
      </c>
      <c r="W40" s="507">
        <v>6.4459218793803509E-3</v>
      </c>
      <c r="X40" s="507">
        <v>1.2980991450826595E-3</v>
      </c>
      <c r="Y40" s="507">
        <v>4.5975497179532188E-3</v>
      </c>
      <c r="Z40" s="507">
        <v>1.7914039528028438E-3</v>
      </c>
      <c r="AA40" s="507">
        <v>2.4854157674131425E-3</v>
      </c>
      <c r="AB40" s="507">
        <v>1.6183452151602813E-3</v>
      </c>
      <c r="AC40" s="507">
        <v>4.8971848456010134E-3</v>
      </c>
      <c r="AD40" s="507">
        <v>3.0612263257822018E-3</v>
      </c>
      <c r="AE40" s="507">
        <v>2.2991237780422336E-3</v>
      </c>
      <c r="AF40" s="507">
        <v>1.7067914415688069E-3</v>
      </c>
      <c r="AG40" s="507">
        <v>2.2162786686333023E-3</v>
      </c>
      <c r="AH40" s="507">
        <v>8.7907574490374361E-4</v>
      </c>
      <c r="AI40" s="507">
        <v>3.4136662519411976E-3</v>
      </c>
      <c r="AJ40" s="507">
        <v>1.986096124305487E-3</v>
      </c>
      <c r="AK40" s="507">
        <v>1.0795031273857687E-2</v>
      </c>
      <c r="AL40" s="507">
        <v>4.2378474419409616E-3</v>
      </c>
      <c r="AM40" s="507">
        <v>1.0746327577813214E-2</v>
      </c>
      <c r="AN40" s="507">
        <v>2.8478457369294475E-3</v>
      </c>
      <c r="AO40" s="507">
        <v>6.2470407412199809E-3</v>
      </c>
      <c r="AP40" s="507">
        <v>4.39947101791008E-3</v>
      </c>
      <c r="AQ40" s="507">
        <v>4.2762881137693356E-3</v>
      </c>
      <c r="AR40" s="507">
        <v>5.8835383843014724E-3</v>
      </c>
      <c r="AS40" s="507">
        <v>6.3351103798621475E-3</v>
      </c>
      <c r="AT40" s="507">
        <v>1.7321745341065886E-3</v>
      </c>
      <c r="AU40" s="507">
        <v>6.2939663508809075E-3</v>
      </c>
      <c r="AV40" s="507">
        <v>3.9644119543706131E-3</v>
      </c>
      <c r="AW40" s="507">
        <v>4.2089680188605759E-3</v>
      </c>
      <c r="AX40" s="507">
        <v>7.4732430538662527E-3</v>
      </c>
      <c r="AY40" s="507">
        <v>3.0138272430134828E-3</v>
      </c>
      <c r="AZ40" s="507">
        <v>1.7989139009710947E-3</v>
      </c>
      <c r="BA40" s="508">
        <v>1.0017081883301133</v>
      </c>
      <c r="BC40" s="448" t="s">
        <v>229</v>
      </c>
      <c r="BD40" s="449" t="s">
        <v>38</v>
      </c>
      <c r="BE40" s="506">
        <v>9.877678958836681E-3</v>
      </c>
      <c r="BF40" s="507">
        <v>2.5316455696202532E-3</v>
      </c>
      <c r="BG40" s="507">
        <v>2.3215375368762013E-3</v>
      </c>
      <c r="BH40" s="507">
        <v>1.5707981150422619E-3</v>
      </c>
      <c r="BI40" s="507">
        <v>9.7886709413059158E-4</v>
      </c>
      <c r="BJ40" s="507">
        <v>8.3910003993307417E-4</v>
      </c>
      <c r="BK40" s="507">
        <v>6.8170426065162909E-3</v>
      </c>
      <c r="BL40" s="507">
        <v>5.5868205540490822E-4</v>
      </c>
      <c r="BM40" s="507">
        <v>4.1129350910593049E-3</v>
      </c>
      <c r="BN40" s="507">
        <v>1.6127140511376964E-3</v>
      </c>
      <c r="BO40" s="507">
        <v>1.8638070284433159E-3</v>
      </c>
      <c r="BP40" s="507">
        <v>9.1906957281945138E-4</v>
      </c>
      <c r="BQ40" s="507">
        <v>5.4191671212947806E-3</v>
      </c>
      <c r="BR40" s="507">
        <v>3.0235909402010529E-3</v>
      </c>
      <c r="BS40" s="507">
        <v>2.0530367835757059E-3</v>
      </c>
      <c r="BT40" s="507">
        <v>8.1305399674114686E-4</v>
      </c>
      <c r="BU40" s="507">
        <v>1.6640434870031271E-3</v>
      </c>
      <c r="BV40" s="507">
        <v>5.7339449541284407E-4</v>
      </c>
      <c r="BW40" s="507">
        <v>3.4796219372704835E-3</v>
      </c>
      <c r="BX40" s="507">
        <v>1.0971989157093067E-3</v>
      </c>
      <c r="BY40" s="507">
        <v>1.2391895558040588E-2</v>
      </c>
      <c r="BZ40" s="507">
        <v>4.0152053480879482E-3</v>
      </c>
      <c r="CA40" s="507">
        <v>1.0405916752665979E-2</v>
      </c>
      <c r="CB40" s="507">
        <v>1.9216654433842663E-3</v>
      </c>
      <c r="CC40" s="507">
        <v>6.4259819081042887E-3</v>
      </c>
      <c r="CD40" s="507">
        <v>4.1426952659595791E-3</v>
      </c>
      <c r="CE40" s="507">
        <v>4.8003948276549007E-3</v>
      </c>
      <c r="CF40" s="507">
        <v>5.3431332810909647E-3</v>
      </c>
      <c r="CG40" s="507">
        <v>6.0935214298925566E-3</v>
      </c>
      <c r="CH40" s="507">
        <v>8.1938546090432171E-4</v>
      </c>
      <c r="CI40" s="507">
        <v>6.9633830859722797E-3</v>
      </c>
      <c r="CJ40" s="507">
        <v>3.8485558718069279E-3</v>
      </c>
      <c r="CK40" s="507">
        <v>3.4962637965311578E-3</v>
      </c>
      <c r="CL40" s="507">
        <v>8.2820769081140538E-3</v>
      </c>
      <c r="CM40" s="507">
        <v>1.8788823366327732E-3</v>
      </c>
      <c r="CN40" s="507">
        <v>1.2839442768183861E-4</v>
      </c>
      <c r="CO40" s="508">
        <v>0</v>
      </c>
    </row>
    <row r="41" spans="2:93" ht="19.5" customHeight="1"/>
    <row r="42" spans="2:93" ht="19.5" customHeight="1">
      <c r="J42" s="11"/>
    </row>
    <row r="43" spans="2:93" ht="19.5" customHeight="1">
      <c r="J43" s="11"/>
    </row>
  </sheetData>
  <mergeCells count="10">
    <mergeCell ref="BC2:BD3"/>
    <mergeCell ref="C2:C3"/>
    <mergeCell ref="B2:B3"/>
    <mergeCell ref="O2:P3"/>
    <mergeCell ref="G2:G3"/>
    <mergeCell ref="E2:E3"/>
    <mergeCell ref="F2:F3"/>
    <mergeCell ref="D2:D3"/>
    <mergeCell ref="H2:H3"/>
    <mergeCell ref="I2:I3"/>
  </mergeCells>
  <phoneticPr fontId="3"/>
  <pageMargins left="0.98425196850393704" right="0.78740157480314965" top="0.98425196850393704" bottom="0.98425196850393704" header="0.51181102362204722" footer="0.51181102362204722"/>
  <pageSetup paperSize="9" scale="96" fitToWidth="0" orientation="portrait" r:id="rId1"/>
  <headerFooter alignWithMargins="0"/>
  <colBreaks count="6" manualBreakCount="6">
    <brk id="14" min="1" max="42" man="1"/>
    <brk id="30" min="1" max="39" man="1"/>
    <brk id="46" min="1" max="39" man="1"/>
    <brk id="54" min="1" max="39" man="1"/>
    <brk id="70" min="1" max="39" man="1"/>
    <brk id="86" min="1" max="39" man="1"/>
  </colBreaks>
  <drawing r:id="rId2"/>
  <legacyDrawing r:id="rId3"/>
  <oleObjects>
    <mc:AlternateContent xmlns:mc="http://schemas.openxmlformats.org/markup-compatibility/2006">
      <mc:Choice Requires="x14">
        <oleObject progId="Equation.3" shapeId="13313" r:id="rId4">
          <objectPr defaultSize="0" autoPict="0" r:id="rId5">
            <anchor moveWithCells="1" sizeWithCells="1">
              <from>
                <xdr:col>14</xdr:col>
                <xdr:colOff>228600</xdr:colOff>
                <xdr:row>1</xdr:row>
                <xdr:rowOff>228600</xdr:rowOff>
              </from>
              <to>
                <xdr:col>15</xdr:col>
                <xdr:colOff>944880</xdr:colOff>
                <xdr:row>2</xdr:row>
                <xdr:rowOff>259080</xdr:rowOff>
              </to>
            </anchor>
          </objectPr>
        </oleObject>
      </mc:Choice>
      <mc:Fallback>
        <oleObject progId="Equation.3" shapeId="1331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showGridLines="0" zoomScaleNormal="100" workbookViewId="0">
      <pane ySplit="3" topLeftCell="A4" activePane="bottomLeft" state="frozen"/>
      <selection pane="bottomLeft" activeCell="E4" sqref="E4"/>
    </sheetView>
  </sheetViews>
  <sheetFormatPr defaultColWidth="18.6640625" defaultRowHeight="12.75" customHeight="1"/>
  <cols>
    <col min="1" max="1" width="2.6640625" customWidth="1"/>
    <col min="2" max="2" width="4.6640625" style="21" customWidth="1"/>
    <col min="3" max="3" width="25.6640625" customWidth="1"/>
    <col min="4" max="10" width="12.6640625" customWidth="1"/>
  </cols>
  <sheetData>
    <row r="1" spans="2:10" ht="22.5" customHeight="1"/>
    <row r="2" spans="2:10" ht="19.5" customHeight="1" thickBot="1">
      <c r="J2" s="68" t="s">
        <v>103</v>
      </c>
    </row>
    <row r="3" spans="2:10" s="18" customFormat="1" ht="45" customHeight="1" thickBot="1">
      <c r="B3" s="55"/>
      <c r="C3" s="61"/>
      <c r="D3" s="60" t="s">
        <v>73</v>
      </c>
      <c r="E3" s="56" t="s">
        <v>52</v>
      </c>
      <c r="F3" s="56" t="s">
        <v>53</v>
      </c>
      <c r="G3" s="57" t="s">
        <v>68</v>
      </c>
      <c r="H3" s="58" t="s">
        <v>51</v>
      </c>
      <c r="I3" s="56" t="s">
        <v>54</v>
      </c>
      <c r="J3" s="59" t="s">
        <v>87</v>
      </c>
    </row>
    <row r="4" spans="2:10" ht="20.100000000000001" customHeight="1">
      <c r="B4" s="450" t="s">
        <v>0</v>
      </c>
      <c r="C4" s="451" t="s">
        <v>201</v>
      </c>
      <c r="D4" s="452">
        <f ca="1">入力シート!D14</f>
        <v>7.177082245174546</v>
      </c>
      <c r="E4" s="453">
        <v>0.25706674911276395</v>
      </c>
      <c r="F4" s="453">
        <v>3.9449704571388383E-2</v>
      </c>
      <c r="G4" s="454">
        <f ca="1">D4*$E4</f>
        <v>1.8449892008819575</v>
      </c>
      <c r="H4" s="258">
        <f ca="1">D4*$F4</f>
        <v>0.28313377425669267</v>
      </c>
      <c r="I4" s="258">
        <f ca="1">SUM(G4:H4)</f>
        <v>2.1281229751386501</v>
      </c>
      <c r="J4" s="259">
        <f ca="1">D4-I4</f>
        <v>5.0489592700358958</v>
      </c>
    </row>
    <row r="5" spans="2:10" ht="20.100000000000001" customHeight="1">
      <c r="B5" s="455" t="s">
        <v>4</v>
      </c>
      <c r="C5" s="456" t="s">
        <v>1</v>
      </c>
      <c r="D5" s="457">
        <f ca="1">入力シート!D15</f>
        <v>0</v>
      </c>
      <c r="E5" s="458">
        <v>2.2528180695691236E-2</v>
      </c>
      <c r="F5" s="458">
        <v>6.6403067077407646E-2</v>
      </c>
      <c r="G5" s="459">
        <f t="shared" ref="G5:G38" ca="1" si="0">D5*$E5</f>
        <v>0</v>
      </c>
      <c r="H5" s="282">
        <f ca="1">D5*$F5</f>
        <v>0</v>
      </c>
      <c r="I5" s="282">
        <f ca="1">SUM(G5:H5)</f>
        <v>0</v>
      </c>
      <c r="J5" s="284">
        <f t="shared" ref="J5:J38" ca="1" si="1">D5-I5</f>
        <v>0</v>
      </c>
    </row>
    <row r="6" spans="2:10" ht="20.100000000000001" customHeight="1">
      <c r="B6" s="455" t="s">
        <v>10</v>
      </c>
      <c r="C6" s="456" t="s">
        <v>83</v>
      </c>
      <c r="D6" s="457">
        <f ca="1">入力シート!D16</f>
        <v>44.940998703018202</v>
      </c>
      <c r="E6" s="458">
        <v>0.32257496101304423</v>
      </c>
      <c r="F6" s="458">
        <v>3.2171338179978581E-2</v>
      </c>
      <c r="G6" s="459">
        <f t="shared" ca="1" si="0"/>
        <v>14.496840904513368</v>
      </c>
      <c r="H6" s="282">
        <f t="shared" ref="H6:H38" ca="1" si="2">D6*$F6</f>
        <v>1.4458120674207775</v>
      </c>
      <c r="I6" s="282">
        <f t="shared" ref="I6:I40" ca="1" si="3">SUM(G6:H6)</f>
        <v>15.942652971934145</v>
      </c>
      <c r="J6" s="284">
        <f t="shared" ca="1" si="1"/>
        <v>28.998345731084058</v>
      </c>
    </row>
    <row r="7" spans="2:10" ht="20.100000000000001" customHeight="1">
      <c r="B7" s="455" t="s">
        <v>14</v>
      </c>
      <c r="C7" s="456" t="s">
        <v>2</v>
      </c>
      <c r="D7" s="457">
        <f ca="1">入力シート!D17</f>
        <v>24.211256006605968</v>
      </c>
      <c r="E7" s="458">
        <v>0.43944914757410253</v>
      </c>
      <c r="F7" s="458">
        <v>2.4548546158944525E-2</v>
      </c>
      <c r="G7" s="459">
        <f t="shared" ca="1" si="0"/>
        <v>10.639615813801361</v>
      </c>
      <c r="H7" s="282">
        <f t="shared" ca="1" si="2"/>
        <v>0.59435113564418951</v>
      </c>
      <c r="I7" s="282">
        <f t="shared" ca="1" si="3"/>
        <v>11.23396694944555</v>
      </c>
      <c r="J7" s="284">
        <f t="shared" ca="1" si="1"/>
        <v>12.977289057160418</v>
      </c>
    </row>
    <row r="8" spans="2:10" ht="20.100000000000001" customHeight="1">
      <c r="B8" s="460" t="s">
        <v>15</v>
      </c>
      <c r="C8" s="461" t="s">
        <v>3</v>
      </c>
      <c r="D8" s="462">
        <f ca="1">入力シート!D18</f>
        <v>0.35361276884485088</v>
      </c>
      <c r="E8" s="463">
        <v>0.23349686800485506</v>
      </c>
      <c r="F8" s="463">
        <v>5.8003940153580597E-2</v>
      </c>
      <c r="G8" s="464">
        <f t="shared" ca="1" si="0"/>
        <v>8.2567474011797468E-2</v>
      </c>
      <c r="H8" s="309">
        <f t="shared" ca="1" si="2"/>
        <v>2.0510933881618659E-2</v>
      </c>
      <c r="I8" s="309">
        <f t="shared" ca="1" si="3"/>
        <v>0.10307840789341613</v>
      </c>
      <c r="J8" s="311">
        <f t="shared" ca="1" si="1"/>
        <v>0.25053436095143478</v>
      </c>
    </row>
    <row r="9" spans="2:10" ht="20.100000000000001" customHeight="1">
      <c r="B9" s="465" t="s">
        <v>19</v>
      </c>
      <c r="C9" s="466" t="s">
        <v>5</v>
      </c>
      <c r="D9" s="467">
        <f ca="1">入力シート!D19</f>
        <v>2.5094361505089662</v>
      </c>
      <c r="E9" s="468">
        <v>0.20029497135644653</v>
      </c>
      <c r="F9" s="468">
        <v>2.6939157259421205E-2</v>
      </c>
      <c r="G9" s="469">
        <f t="shared" ca="1" si="0"/>
        <v>0.5026274418870248</v>
      </c>
      <c r="H9" s="336">
        <f t="shared" ca="1" si="2"/>
        <v>6.7602095091037623E-2</v>
      </c>
      <c r="I9" s="336">
        <f t="shared" ca="1" si="3"/>
        <v>0.57022953697806245</v>
      </c>
      <c r="J9" s="338">
        <f t="shared" ca="1" si="1"/>
        <v>1.9392066135309038</v>
      </c>
    </row>
    <row r="10" spans="2:10" ht="20.100000000000001" customHeight="1">
      <c r="B10" s="455" t="s">
        <v>21</v>
      </c>
      <c r="C10" s="456" t="s">
        <v>6</v>
      </c>
      <c r="D10" s="457">
        <f ca="1">入力シート!D20</f>
        <v>4.8605009888017818</v>
      </c>
      <c r="E10" s="458">
        <v>0.19636393192438267</v>
      </c>
      <c r="F10" s="458">
        <v>2.1219492730162302E-2</v>
      </c>
      <c r="G10" s="459">
        <f t="shared" ca="1" si="0"/>
        <v>0.95442708528346776</v>
      </c>
      <c r="H10" s="282">
        <f t="shared" ca="1" si="2"/>
        <v>0.10313736539682609</v>
      </c>
      <c r="I10" s="282">
        <f t="shared" ca="1" si="3"/>
        <v>1.0575644506802939</v>
      </c>
      <c r="J10" s="284">
        <f t="shared" ca="1" si="1"/>
        <v>3.8029365381214877</v>
      </c>
    </row>
    <row r="11" spans="2:10" ht="20.100000000000001" customHeight="1">
      <c r="B11" s="455" t="s">
        <v>23</v>
      </c>
      <c r="C11" s="456" t="s">
        <v>202</v>
      </c>
      <c r="D11" s="457">
        <f ca="1">入力シート!D21</f>
        <v>0.67394764186002865</v>
      </c>
      <c r="E11" s="458">
        <v>0.18202198670756728</v>
      </c>
      <c r="F11" s="458">
        <v>3.0404336512004349E-2</v>
      </c>
      <c r="G11" s="459">
        <f t="shared" ca="1" si="0"/>
        <v>0.12267328870824244</v>
      </c>
      <c r="H11" s="282">
        <f t="shared" ca="1" si="2"/>
        <v>2.0490930894584099E-2</v>
      </c>
      <c r="I11" s="282">
        <f t="shared" ca="1" si="3"/>
        <v>0.14316421960282655</v>
      </c>
      <c r="J11" s="284">
        <f t="shared" ca="1" si="1"/>
        <v>0.5307834222572021</v>
      </c>
    </row>
    <row r="12" spans="2:10" ht="20.100000000000001" customHeight="1">
      <c r="B12" s="455" t="s">
        <v>25</v>
      </c>
      <c r="C12" s="456" t="s">
        <v>7</v>
      </c>
      <c r="D12" s="457">
        <f ca="1">入力シート!D22</f>
        <v>0.14126653747391357</v>
      </c>
      <c r="E12" s="458">
        <v>0.17440420627094513</v>
      </c>
      <c r="F12" s="458">
        <v>5.2555253025537728E-2</v>
      </c>
      <c r="G12" s="459">
        <f t="shared" ca="1" si="0"/>
        <v>2.4637478340782622E-2</v>
      </c>
      <c r="H12" s="282">
        <f t="shared" ca="1" si="2"/>
        <v>7.4242986209831349E-3</v>
      </c>
      <c r="I12" s="282">
        <f t="shared" ca="1" si="3"/>
        <v>3.2061776961765757E-2</v>
      </c>
      <c r="J12" s="284">
        <f t="shared" ca="1" si="1"/>
        <v>0.10920476051214781</v>
      </c>
    </row>
    <row r="13" spans="2:10" ht="20.100000000000001" customHeight="1">
      <c r="B13" s="460" t="s">
        <v>27</v>
      </c>
      <c r="C13" s="461" t="s">
        <v>8</v>
      </c>
      <c r="D13" s="462">
        <f ca="1">入力シート!D23</f>
        <v>0</v>
      </c>
      <c r="E13" s="463">
        <v>5.915135091480242E-2</v>
      </c>
      <c r="F13" s="463">
        <v>2.707816710740028E-2</v>
      </c>
      <c r="G13" s="464">
        <f t="shared" ca="1" si="0"/>
        <v>0</v>
      </c>
      <c r="H13" s="309">
        <f t="shared" ca="1" si="2"/>
        <v>0</v>
      </c>
      <c r="I13" s="309">
        <f t="shared" ca="1" si="3"/>
        <v>0</v>
      </c>
      <c r="J13" s="311">
        <f t="shared" ca="1" si="1"/>
        <v>0</v>
      </c>
    </row>
    <row r="14" spans="2:10" ht="20.100000000000001" customHeight="1">
      <c r="B14" s="465" t="s">
        <v>29</v>
      </c>
      <c r="C14" s="466" t="s">
        <v>9</v>
      </c>
      <c r="D14" s="467">
        <f ca="1">入力シート!D24</f>
        <v>0</v>
      </c>
      <c r="E14" s="468">
        <v>0.10162141323543349</v>
      </c>
      <c r="F14" s="468">
        <v>2.9411655995861995E-2</v>
      </c>
      <c r="G14" s="469">
        <f t="shared" ca="1" si="0"/>
        <v>0</v>
      </c>
      <c r="H14" s="336">
        <f t="shared" ca="1" si="2"/>
        <v>0</v>
      </c>
      <c r="I14" s="336">
        <f t="shared" ca="1" si="3"/>
        <v>0</v>
      </c>
      <c r="J14" s="338">
        <f t="shared" ca="1" si="1"/>
        <v>0</v>
      </c>
    </row>
    <row r="15" spans="2:10" ht="20.100000000000001" customHeight="1">
      <c r="B15" s="455" t="s">
        <v>30</v>
      </c>
      <c r="C15" s="456" t="s">
        <v>11</v>
      </c>
      <c r="D15" s="457">
        <f ca="1">入力シート!D25</f>
        <v>0.19286649028411137</v>
      </c>
      <c r="E15" s="458">
        <v>0.13281570784749258</v>
      </c>
      <c r="F15" s="458">
        <v>4.3831298767209842E-2</v>
      </c>
      <c r="G15" s="459">
        <f t="shared" ca="1" si="0"/>
        <v>2.5615699427145804E-2</v>
      </c>
      <c r="H15" s="282">
        <f t="shared" ca="1" si="2"/>
        <v>8.4535887578260603E-3</v>
      </c>
      <c r="I15" s="282">
        <f t="shared" ca="1" si="3"/>
        <v>3.406928818497186E-2</v>
      </c>
      <c r="J15" s="284">
        <f t="shared" ca="1" si="1"/>
        <v>0.1587972020991395</v>
      </c>
    </row>
    <row r="16" spans="2:10" ht="20.100000000000001" customHeight="1">
      <c r="B16" s="455" t="s">
        <v>31</v>
      </c>
      <c r="C16" s="456" t="s">
        <v>203</v>
      </c>
      <c r="D16" s="457">
        <f ca="1">入力シート!D26</f>
        <v>0</v>
      </c>
      <c r="E16" s="458">
        <v>0.1028494212078634</v>
      </c>
      <c r="F16" s="458">
        <v>1.3194883965273208E-2</v>
      </c>
      <c r="G16" s="459">
        <f t="shared" ca="1" si="0"/>
        <v>0</v>
      </c>
      <c r="H16" s="282">
        <f t="shared" ca="1" si="2"/>
        <v>0</v>
      </c>
      <c r="I16" s="282">
        <f t="shared" ca="1" si="3"/>
        <v>0</v>
      </c>
      <c r="J16" s="284">
        <f t="shared" ca="1" si="1"/>
        <v>0</v>
      </c>
    </row>
    <row r="17" spans="2:10" ht="20.100000000000001" customHeight="1">
      <c r="B17" s="455" t="s">
        <v>33</v>
      </c>
      <c r="C17" s="456" t="s">
        <v>204</v>
      </c>
      <c r="D17" s="457">
        <f ca="1">入力シート!D27</f>
        <v>5.5999948786261159E-3</v>
      </c>
      <c r="E17" s="458">
        <v>0.12245219012281004</v>
      </c>
      <c r="F17" s="458">
        <v>1.1635144444581075E-2</v>
      </c>
      <c r="G17" s="459">
        <f t="shared" ca="1" si="0"/>
        <v>6.8573163756428768E-4</v>
      </c>
      <c r="H17" s="282">
        <f t="shared" ca="1" si="2"/>
        <v>6.5156749301729128E-5</v>
      </c>
      <c r="I17" s="282">
        <f t="shared" ca="1" si="3"/>
        <v>7.5088838686601677E-4</v>
      </c>
      <c r="J17" s="284">
        <f t="shared" ca="1" si="1"/>
        <v>4.8491064917600994E-3</v>
      </c>
    </row>
    <row r="18" spans="2:10" ht="20.100000000000001" customHeight="1">
      <c r="B18" s="460" t="s">
        <v>35</v>
      </c>
      <c r="C18" s="461" t="s">
        <v>205</v>
      </c>
      <c r="D18" s="462">
        <f ca="1">入力シート!D28</f>
        <v>8.4436694311528726E-2</v>
      </c>
      <c r="E18" s="463">
        <v>0.17571592604245978</v>
      </c>
      <c r="F18" s="463">
        <v>1.3860496878000344E-2</v>
      </c>
      <c r="G18" s="464">
        <f t="shared" ca="1" si="0"/>
        <v>1.4836871932914365E-2</v>
      </c>
      <c r="H18" s="309">
        <f t="shared" ca="1" si="2"/>
        <v>1.1703345378936134E-3</v>
      </c>
      <c r="I18" s="309">
        <f t="shared" ca="1" si="3"/>
        <v>1.6007206470807979E-2</v>
      </c>
      <c r="J18" s="311">
        <f t="shared" ca="1" si="1"/>
        <v>6.8429487840720754E-2</v>
      </c>
    </row>
    <row r="19" spans="2:10" ht="20.100000000000001" customHeight="1">
      <c r="B19" s="465" t="s">
        <v>37</v>
      </c>
      <c r="C19" s="466" t="s">
        <v>84</v>
      </c>
      <c r="D19" s="467">
        <f ca="1">入力シート!D29</f>
        <v>0</v>
      </c>
      <c r="E19" s="468">
        <v>5.8936764006462181E-2</v>
      </c>
      <c r="F19" s="468">
        <v>9.511640978592693E-3</v>
      </c>
      <c r="G19" s="469">
        <f t="shared" ca="1" si="0"/>
        <v>0</v>
      </c>
      <c r="H19" s="336">
        <f t="shared" ca="1" si="2"/>
        <v>0</v>
      </c>
      <c r="I19" s="336">
        <f t="shared" ca="1" si="3"/>
        <v>0</v>
      </c>
      <c r="J19" s="338">
        <f t="shared" ca="1" si="1"/>
        <v>0</v>
      </c>
    </row>
    <row r="20" spans="2:10" ht="20.100000000000001" customHeight="1">
      <c r="B20" s="455" t="s">
        <v>74</v>
      </c>
      <c r="C20" s="456" t="s">
        <v>206</v>
      </c>
      <c r="D20" s="457">
        <f ca="1">入力シート!D30</f>
        <v>0.45446192073419506</v>
      </c>
      <c r="E20" s="458">
        <v>0.17344672221905641</v>
      </c>
      <c r="F20" s="458">
        <v>9.1142445996991728E-3</v>
      </c>
      <c r="G20" s="459">
        <f t="shared" ca="1" si="0"/>
        <v>7.8824930524722767E-2</v>
      </c>
      <c r="H20" s="282">
        <f t="shared" ca="1" si="2"/>
        <v>4.1420771068205508E-3</v>
      </c>
      <c r="I20" s="282">
        <f t="shared" ca="1" si="3"/>
        <v>8.2967007631543313E-2</v>
      </c>
      <c r="J20" s="284">
        <f t="shared" ca="1" si="1"/>
        <v>0.37149491310265176</v>
      </c>
    </row>
    <row r="21" spans="2:10" ht="20.100000000000001" customHeight="1">
      <c r="B21" s="455" t="s">
        <v>75</v>
      </c>
      <c r="C21" s="456" t="s">
        <v>207</v>
      </c>
      <c r="D21" s="457">
        <f ca="1">入力シート!D31</f>
        <v>3.7353822485312138</v>
      </c>
      <c r="E21" s="458">
        <v>0.17793432092939027</v>
      </c>
      <c r="F21" s="458">
        <v>7.9091600037316089E-3</v>
      </c>
      <c r="G21" s="459">
        <f t="shared" ca="1" si="0"/>
        <v>0.66465270380410046</v>
      </c>
      <c r="H21" s="282">
        <f t="shared" ca="1" si="2"/>
        <v>2.954373587873212E-2</v>
      </c>
      <c r="I21" s="282">
        <f t="shared" ca="1" si="3"/>
        <v>0.69419643968283262</v>
      </c>
      <c r="J21" s="284">
        <f t="shared" ca="1" si="1"/>
        <v>3.0411858088483812</v>
      </c>
    </row>
    <row r="22" spans="2:10" ht="20.100000000000001" customHeight="1">
      <c r="B22" s="455" t="s">
        <v>82</v>
      </c>
      <c r="C22" s="456" t="s">
        <v>13</v>
      </c>
      <c r="D22" s="457">
        <f ca="1">入力シート!D32</f>
        <v>1.0950865138695032</v>
      </c>
      <c r="E22" s="458">
        <v>8.6643705768600074E-2</v>
      </c>
      <c r="F22" s="458">
        <v>1.5744121851926307E-2</v>
      </c>
      <c r="G22" s="459">
        <f t="shared" ca="1" si="0"/>
        <v>9.4882353698871214E-2</v>
      </c>
      <c r="H22" s="282">
        <f t="shared" ca="1" si="2"/>
        <v>1.7241175512762646E-2</v>
      </c>
      <c r="I22" s="282">
        <f t="shared" ca="1" si="3"/>
        <v>0.11212352921163386</v>
      </c>
      <c r="J22" s="284">
        <f t="shared" ca="1" si="1"/>
        <v>0.98296298465786935</v>
      </c>
    </row>
    <row r="23" spans="2:10" ht="20.100000000000001" customHeight="1">
      <c r="B23" s="460" t="s">
        <v>208</v>
      </c>
      <c r="C23" s="461" t="s">
        <v>16</v>
      </c>
      <c r="D23" s="462">
        <f ca="1">入力シート!D33</f>
        <v>7.316334908845036</v>
      </c>
      <c r="E23" s="463">
        <v>0.31630659187034799</v>
      </c>
      <c r="F23" s="463">
        <v>3.5669638098325747E-2</v>
      </c>
      <c r="G23" s="464">
        <f t="shared" ca="1" si="0"/>
        <v>2.3142049599988264</v>
      </c>
      <c r="H23" s="309">
        <f t="shared" ca="1" si="2"/>
        <v>0.26097101840464954</v>
      </c>
      <c r="I23" s="309">
        <f t="shared" ca="1" si="3"/>
        <v>2.5751759784034758</v>
      </c>
      <c r="J23" s="311">
        <f t="shared" ca="1" si="1"/>
        <v>4.7411589304415607</v>
      </c>
    </row>
    <row r="24" spans="2:10" ht="20.100000000000001" customHeight="1">
      <c r="B24" s="465" t="s">
        <v>209</v>
      </c>
      <c r="C24" s="466" t="s">
        <v>17</v>
      </c>
      <c r="D24" s="467">
        <f ca="1">入力シート!D34</f>
        <v>0</v>
      </c>
      <c r="E24" s="468">
        <v>0</v>
      </c>
      <c r="F24" s="468">
        <v>0</v>
      </c>
      <c r="G24" s="469">
        <f t="shared" ca="1" si="0"/>
        <v>0</v>
      </c>
      <c r="H24" s="336">
        <f t="shared" ca="1" si="2"/>
        <v>0</v>
      </c>
      <c r="I24" s="336">
        <f t="shared" ca="1" si="3"/>
        <v>0</v>
      </c>
      <c r="J24" s="338">
        <f t="shared" ca="1" si="1"/>
        <v>0</v>
      </c>
    </row>
    <row r="25" spans="2:10" ht="20.100000000000001" customHeight="1">
      <c r="B25" s="455" t="s">
        <v>210</v>
      </c>
      <c r="C25" s="456" t="s">
        <v>18</v>
      </c>
      <c r="D25" s="457">
        <f ca="1">入力シート!D35</f>
        <v>0</v>
      </c>
      <c r="E25" s="458">
        <v>0</v>
      </c>
      <c r="F25" s="458">
        <v>0</v>
      </c>
      <c r="G25" s="459">
        <f t="shared" ca="1" si="0"/>
        <v>0</v>
      </c>
      <c r="H25" s="282">
        <f t="shared" ca="1" si="2"/>
        <v>0</v>
      </c>
      <c r="I25" s="282">
        <f t="shared" ca="1" si="3"/>
        <v>0</v>
      </c>
      <c r="J25" s="470">
        <f t="shared" ca="1" si="1"/>
        <v>0</v>
      </c>
    </row>
    <row r="26" spans="2:10" ht="20.100000000000001" customHeight="1">
      <c r="B26" s="455" t="s">
        <v>211</v>
      </c>
      <c r="C26" s="456" t="s">
        <v>212</v>
      </c>
      <c r="D26" s="457">
        <f ca="1">入力シート!D36</f>
        <v>0</v>
      </c>
      <c r="E26" s="458">
        <v>0</v>
      </c>
      <c r="F26" s="458">
        <v>0</v>
      </c>
      <c r="G26" s="459">
        <f t="shared" ca="1" si="0"/>
        <v>0</v>
      </c>
      <c r="H26" s="282">
        <f t="shared" ca="1" si="2"/>
        <v>0</v>
      </c>
      <c r="I26" s="282">
        <f t="shared" ca="1" si="3"/>
        <v>0</v>
      </c>
      <c r="J26" s="284">
        <f t="shared" ca="1" si="1"/>
        <v>0</v>
      </c>
    </row>
    <row r="27" spans="2:10" ht="20.100000000000001" customHeight="1">
      <c r="B27" s="455" t="s">
        <v>213</v>
      </c>
      <c r="C27" s="456" t="s">
        <v>85</v>
      </c>
      <c r="D27" s="457">
        <f ca="1">入力シート!D37</f>
        <v>0</v>
      </c>
      <c r="E27" s="458">
        <v>0</v>
      </c>
      <c r="F27" s="458">
        <v>0</v>
      </c>
      <c r="G27" s="459">
        <f t="shared" ca="1" si="0"/>
        <v>0</v>
      </c>
      <c r="H27" s="282">
        <f t="shared" ca="1" si="2"/>
        <v>0</v>
      </c>
      <c r="I27" s="282">
        <f t="shared" ca="1" si="3"/>
        <v>0</v>
      </c>
      <c r="J27" s="284">
        <f t="shared" ca="1" si="1"/>
        <v>0</v>
      </c>
    </row>
    <row r="28" spans="2:10" ht="20.100000000000001" customHeight="1">
      <c r="B28" s="460" t="s">
        <v>214</v>
      </c>
      <c r="C28" s="461" t="s">
        <v>20</v>
      </c>
      <c r="D28" s="462">
        <f ca="1">入力シート!D38</f>
        <v>0</v>
      </c>
      <c r="E28" s="471"/>
      <c r="F28" s="463">
        <v>0</v>
      </c>
      <c r="G28" s="472">
        <f ca="1">-SUM(G4:G27,G29:G40)</f>
        <v>-31.907842855740459</v>
      </c>
      <c r="H28" s="309">
        <f t="shared" ca="1" si="2"/>
        <v>0</v>
      </c>
      <c r="I28" s="309">
        <f t="shared" ca="1" si="3"/>
        <v>-31.907842855740459</v>
      </c>
      <c r="J28" s="473">
        <f ca="1">D28-I28</f>
        <v>31.907842855740459</v>
      </c>
    </row>
    <row r="29" spans="2:10" ht="20.100000000000001" customHeight="1">
      <c r="B29" s="465" t="s">
        <v>215</v>
      </c>
      <c r="C29" s="466" t="s">
        <v>22</v>
      </c>
      <c r="D29" s="467">
        <f ca="1">入力シート!D39</f>
        <v>0</v>
      </c>
      <c r="E29" s="468">
        <v>0</v>
      </c>
      <c r="F29" s="468">
        <v>0</v>
      </c>
      <c r="G29" s="469">
        <f t="shared" ca="1" si="0"/>
        <v>0</v>
      </c>
      <c r="H29" s="336">
        <f t="shared" ca="1" si="2"/>
        <v>0</v>
      </c>
      <c r="I29" s="336">
        <f t="shared" ca="1" si="3"/>
        <v>0</v>
      </c>
      <c r="J29" s="338">
        <f ca="1">D29-I29</f>
        <v>0</v>
      </c>
    </row>
    <row r="30" spans="2:10" ht="20.100000000000001" customHeight="1">
      <c r="B30" s="455" t="s">
        <v>216</v>
      </c>
      <c r="C30" s="456" t="s">
        <v>24</v>
      </c>
      <c r="D30" s="457">
        <f ca="1">入力シート!D40</f>
        <v>0</v>
      </c>
      <c r="E30" s="458">
        <v>0</v>
      </c>
      <c r="F30" s="458">
        <v>0</v>
      </c>
      <c r="G30" s="459">
        <f t="shared" ca="1" si="0"/>
        <v>0</v>
      </c>
      <c r="H30" s="282">
        <f t="shared" ca="1" si="2"/>
        <v>0</v>
      </c>
      <c r="I30" s="282">
        <f t="shared" ca="1" si="3"/>
        <v>0</v>
      </c>
      <c r="J30" s="284">
        <f t="shared" ca="1" si="1"/>
        <v>0</v>
      </c>
    </row>
    <row r="31" spans="2:10" ht="20.100000000000001" customHeight="1">
      <c r="B31" s="455" t="s">
        <v>217</v>
      </c>
      <c r="C31" s="456" t="s">
        <v>218</v>
      </c>
      <c r="D31" s="457">
        <f ca="1">入力シート!D41</f>
        <v>0</v>
      </c>
      <c r="E31" s="458">
        <v>0</v>
      </c>
      <c r="F31" s="474"/>
      <c r="G31" s="459">
        <f t="shared" ca="1" si="0"/>
        <v>0</v>
      </c>
      <c r="H31" s="475">
        <f ca="1">-SUM(H4:H30,H32:H40)</f>
        <v>-2.8685559064714985</v>
      </c>
      <c r="I31" s="282">
        <f t="shared" ca="1" si="3"/>
        <v>-2.8685559064714985</v>
      </c>
      <c r="J31" s="284">
        <f t="shared" ca="1" si="1"/>
        <v>2.8685559064714985</v>
      </c>
    </row>
    <row r="32" spans="2:10" ht="20.100000000000001" customHeight="1">
      <c r="B32" s="455" t="s">
        <v>219</v>
      </c>
      <c r="C32" s="456" t="s">
        <v>86</v>
      </c>
      <c r="D32" s="457">
        <f ca="1">入力シート!D42</f>
        <v>1.0950865138695032</v>
      </c>
      <c r="E32" s="458">
        <v>4.1768910156901172E-2</v>
      </c>
      <c r="F32" s="458">
        <v>4.1083551813920855E-3</v>
      </c>
      <c r="G32" s="459">
        <f t="shared" ca="1" si="0"/>
        <v>4.5740570211849386E-2</v>
      </c>
      <c r="H32" s="282">
        <f t="shared" ca="1" si="2"/>
        <v>4.4990043533283692E-3</v>
      </c>
      <c r="I32" s="282">
        <f t="shared" ca="1" si="3"/>
        <v>5.0239574565177754E-2</v>
      </c>
      <c r="J32" s="284">
        <f t="shared" ca="1" si="1"/>
        <v>1.0448469393043254</v>
      </c>
    </row>
    <row r="33" spans="2:10" ht="20.100000000000001" customHeight="1">
      <c r="B33" s="460" t="s">
        <v>220</v>
      </c>
      <c r="C33" s="461" t="s">
        <v>26</v>
      </c>
      <c r="D33" s="462">
        <f ca="1">入力シート!D43</f>
        <v>0</v>
      </c>
      <c r="E33" s="463">
        <v>0</v>
      </c>
      <c r="F33" s="463">
        <v>0</v>
      </c>
      <c r="G33" s="464">
        <f t="shared" ca="1" si="0"/>
        <v>0</v>
      </c>
      <c r="H33" s="309">
        <f t="shared" ca="1" si="2"/>
        <v>0</v>
      </c>
      <c r="I33" s="309">
        <f t="shared" ca="1" si="3"/>
        <v>0</v>
      </c>
      <c r="J33" s="311">
        <f t="shared" ca="1" si="1"/>
        <v>0</v>
      </c>
    </row>
    <row r="34" spans="2:10" ht="20.100000000000001" customHeight="1">
      <c r="B34" s="465" t="s">
        <v>221</v>
      </c>
      <c r="C34" s="466" t="s">
        <v>28</v>
      </c>
      <c r="D34" s="467">
        <f ca="1">入力シート!D44</f>
        <v>0</v>
      </c>
      <c r="E34" s="468">
        <v>0</v>
      </c>
      <c r="F34" s="468">
        <v>1.3798717042961616E-5</v>
      </c>
      <c r="G34" s="469">
        <f t="shared" ca="1" si="0"/>
        <v>0</v>
      </c>
      <c r="H34" s="336">
        <f t="shared" ca="1" si="2"/>
        <v>0</v>
      </c>
      <c r="I34" s="336">
        <f t="shared" ca="1" si="3"/>
        <v>0</v>
      </c>
      <c r="J34" s="338">
        <f t="shared" ca="1" si="1"/>
        <v>0</v>
      </c>
    </row>
    <row r="35" spans="2:10" ht="20.100000000000001" customHeight="1">
      <c r="B35" s="455" t="s">
        <v>222</v>
      </c>
      <c r="C35" s="456" t="s">
        <v>223</v>
      </c>
      <c r="D35" s="457">
        <f ca="1">入力シート!D45</f>
        <v>0</v>
      </c>
      <c r="E35" s="458">
        <v>0</v>
      </c>
      <c r="F35" s="458">
        <v>0</v>
      </c>
      <c r="G35" s="459">
        <f t="shared" ref="G35" ca="1" si="4">D35*$E35</f>
        <v>0</v>
      </c>
      <c r="H35" s="282">
        <f t="shared" ref="H35" ca="1" si="5">D35*$F35</f>
        <v>0</v>
      </c>
      <c r="I35" s="282">
        <f t="shared" ref="I35:I37" ca="1" si="6">SUM(G35:H35)</f>
        <v>0</v>
      </c>
      <c r="J35" s="284">
        <f t="shared" ref="J35" ca="1" si="7">D35-I35</f>
        <v>0</v>
      </c>
    </row>
    <row r="36" spans="2:10" s="12" customFormat="1" ht="20.100000000000001" customHeight="1">
      <c r="B36" s="455" t="s">
        <v>224</v>
      </c>
      <c r="C36" s="456" t="s">
        <v>225</v>
      </c>
      <c r="D36" s="457">
        <f ca="1">入力シート!D46</f>
        <v>0</v>
      </c>
      <c r="E36" s="458">
        <v>0</v>
      </c>
      <c r="F36" s="458">
        <v>0</v>
      </c>
      <c r="G36" s="459">
        <f ca="1">D36*$E36</f>
        <v>0</v>
      </c>
      <c r="H36" s="282">
        <f ca="1">D36*$F36</f>
        <v>0</v>
      </c>
      <c r="I36" s="282">
        <f t="shared" ca="1" si="6"/>
        <v>0</v>
      </c>
      <c r="J36" s="284">
        <f ca="1">D36-I36</f>
        <v>0</v>
      </c>
    </row>
    <row r="37" spans="2:10" s="12" customFormat="1" ht="20.100000000000001" customHeight="1">
      <c r="B37" s="455" t="s">
        <v>226</v>
      </c>
      <c r="C37" s="456" t="s">
        <v>32</v>
      </c>
      <c r="D37" s="457">
        <f ca="1">入力シート!D47</f>
        <v>0</v>
      </c>
      <c r="E37" s="458">
        <v>0</v>
      </c>
      <c r="F37" s="458">
        <v>0</v>
      </c>
      <c r="G37" s="459">
        <f ca="1">D37*$E37</f>
        <v>0</v>
      </c>
      <c r="H37" s="282">
        <f ca="1">D37*$F37</f>
        <v>0</v>
      </c>
      <c r="I37" s="282">
        <f t="shared" ca="1" si="6"/>
        <v>0</v>
      </c>
      <c r="J37" s="284">
        <f ca="1">D37-I37</f>
        <v>0</v>
      </c>
    </row>
    <row r="38" spans="2:10" ht="20.100000000000001" customHeight="1">
      <c r="B38" s="460" t="s">
        <v>227</v>
      </c>
      <c r="C38" s="461" t="s">
        <v>34</v>
      </c>
      <c r="D38" s="462">
        <f ca="1">入力シート!D48</f>
        <v>1.1526436723880316</v>
      </c>
      <c r="E38" s="463">
        <v>1.7652529534375841E-5</v>
      </c>
      <c r="F38" s="463">
        <v>6.2586241076423432E-6</v>
      </c>
      <c r="G38" s="464">
        <f t="shared" ca="1" si="0"/>
        <v>2.0347076469441158E-5</v>
      </c>
      <c r="H38" s="309">
        <f t="shared" ca="1" si="2"/>
        <v>7.2139634755291377E-6</v>
      </c>
      <c r="I38" s="309">
        <f t="shared" ca="1" si="3"/>
        <v>2.7561039944970294E-5</v>
      </c>
      <c r="J38" s="311">
        <f t="shared" ca="1" si="1"/>
        <v>1.1526161113480866</v>
      </c>
    </row>
    <row r="39" spans="2:10" s="12" customFormat="1" ht="20.100000000000001" customHeight="1">
      <c r="B39" s="465" t="s">
        <v>228</v>
      </c>
      <c r="C39" s="466" t="s">
        <v>36</v>
      </c>
      <c r="D39" s="467">
        <f ca="1">入力シート!D49</f>
        <v>0</v>
      </c>
      <c r="E39" s="468">
        <v>0</v>
      </c>
      <c r="F39" s="468">
        <v>0</v>
      </c>
      <c r="G39" s="469">
        <f ca="1">D39*$E39</f>
        <v>0</v>
      </c>
      <c r="H39" s="336">
        <f ca="1">D39*$F39</f>
        <v>0</v>
      </c>
      <c r="I39" s="336">
        <f t="shared" ca="1" si="3"/>
        <v>0</v>
      </c>
      <c r="J39" s="338">
        <f ca="1">D39-I39</f>
        <v>0</v>
      </c>
    </row>
    <row r="40" spans="2:10" s="12" customFormat="1" ht="19.5" customHeight="1" thickBot="1">
      <c r="B40" s="476" t="s">
        <v>229</v>
      </c>
      <c r="C40" s="477" t="s">
        <v>38</v>
      </c>
      <c r="D40" s="478">
        <f ca="1">入力シート!D50</f>
        <v>0</v>
      </c>
      <c r="E40" s="479">
        <v>2.3505125679551809E-2</v>
      </c>
      <c r="F40" s="479">
        <v>3.0097892967934352E-2</v>
      </c>
      <c r="G40" s="480">
        <f ca="1">D40*$E40</f>
        <v>0</v>
      </c>
      <c r="H40" s="481">
        <f ca="1">D40*$F40</f>
        <v>0</v>
      </c>
      <c r="I40" s="481">
        <f t="shared" ca="1" si="3"/>
        <v>0</v>
      </c>
      <c r="J40" s="482">
        <f ca="1">D40-I40</f>
        <v>0</v>
      </c>
    </row>
    <row r="41" spans="2:10" ht="19.5" customHeight="1" thickBot="1">
      <c r="B41" s="52"/>
      <c r="C41" s="62" t="s">
        <v>45</v>
      </c>
      <c r="D41" s="48">
        <f ca="1">SUM(D4:D40)</f>
        <v>100.00000000000001</v>
      </c>
      <c r="E41" s="53"/>
      <c r="F41" s="54"/>
      <c r="G41" s="46">
        <f ca="1">SUM(G4:G40)</f>
        <v>2.8333861949378369E-15</v>
      </c>
      <c r="H41" s="46">
        <f t="shared" ref="H41:I41" ca="1" si="8">SUM(H4:H40)</f>
        <v>3.1131848943384555E-17</v>
      </c>
      <c r="I41" s="46">
        <f t="shared" ca="1" si="8"/>
        <v>9.0800305642402268E-15</v>
      </c>
      <c r="J41" s="47">
        <f ca="1">SUM(J4:J40)</f>
        <v>99.999999999999986</v>
      </c>
    </row>
  </sheetData>
  <phoneticPr fontId="3"/>
  <pageMargins left="0.23622047244094491" right="0.27559055118110237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"/>
  <sheetViews>
    <sheetView showGridLines="0" workbookViewId="0"/>
  </sheetViews>
  <sheetFormatPr defaultRowHeight="13.2"/>
  <cols>
    <col min="1" max="1" width="4" customWidth="1"/>
    <col min="4" max="4" width="19.21875" bestFit="1" customWidth="1"/>
    <col min="5" max="5" width="46.21875" customWidth="1"/>
    <col min="6" max="6" width="28" customWidth="1"/>
  </cols>
  <sheetData>
    <row r="1" spans="2:6" ht="16.8" thickBot="1">
      <c r="B1" s="594" t="s">
        <v>317</v>
      </c>
    </row>
    <row r="2" spans="2:6" ht="13.8" thickBot="1">
      <c r="B2" s="875" t="s">
        <v>289</v>
      </c>
      <c r="C2" s="876"/>
      <c r="D2" s="876"/>
      <c r="E2" s="876"/>
      <c r="F2" s="592" t="s">
        <v>291</v>
      </c>
    </row>
    <row r="3" spans="2:6" ht="13.8" thickBot="1">
      <c r="B3" s="871" t="s">
        <v>262</v>
      </c>
      <c r="C3" s="872"/>
      <c r="D3" s="528" t="s">
        <v>254</v>
      </c>
      <c r="E3" s="528" t="s">
        <v>263</v>
      </c>
      <c r="F3" s="61" t="s">
        <v>290</v>
      </c>
    </row>
    <row r="4" spans="2:6">
      <c r="B4" s="515">
        <v>101</v>
      </c>
      <c r="C4" s="516">
        <v>141</v>
      </c>
      <c r="D4" s="517" t="s">
        <v>255</v>
      </c>
      <c r="E4" s="517" t="s">
        <v>251</v>
      </c>
      <c r="F4" s="873" t="s">
        <v>264</v>
      </c>
    </row>
    <row r="5" spans="2:6">
      <c r="B5" s="518">
        <v>102</v>
      </c>
      <c r="C5" s="519">
        <v>142</v>
      </c>
      <c r="D5" s="520" t="s">
        <v>249</v>
      </c>
      <c r="E5" s="520" t="s">
        <v>252</v>
      </c>
      <c r="F5" s="874"/>
    </row>
    <row r="6" spans="2:6">
      <c r="B6" s="518">
        <v>103</v>
      </c>
      <c r="C6" s="519">
        <v>143</v>
      </c>
      <c r="D6" s="520" t="s">
        <v>256</v>
      </c>
      <c r="E6" s="520" t="s">
        <v>253</v>
      </c>
      <c r="F6" s="874"/>
    </row>
    <row r="7" spans="2:6" ht="39.6">
      <c r="B7" s="518">
        <v>104</v>
      </c>
      <c r="C7" s="519">
        <v>144</v>
      </c>
      <c r="D7" s="520" t="s">
        <v>257</v>
      </c>
      <c r="E7" s="521" t="s">
        <v>309</v>
      </c>
      <c r="F7" s="522" t="s">
        <v>265</v>
      </c>
    </row>
    <row r="8" spans="2:6" ht="54" customHeight="1">
      <c r="B8" s="518">
        <v>105</v>
      </c>
      <c r="C8" s="519">
        <v>145</v>
      </c>
      <c r="D8" s="520" t="s">
        <v>83</v>
      </c>
      <c r="E8" s="521" t="s">
        <v>310</v>
      </c>
      <c r="F8" s="522" t="s">
        <v>318</v>
      </c>
    </row>
    <row r="9" spans="2:6" ht="39.6">
      <c r="B9" s="518">
        <v>106</v>
      </c>
      <c r="C9" s="519">
        <v>146</v>
      </c>
      <c r="D9" s="520" t="s">
        <v>258</v>
      </c>
      <c r="E9" s="521" t="s">
        <v>311</v>
      </c>
      <c r="F9" s="522" t="s">
        <v>266</v>
      </c>
    </row>
    <row r="10" spans="2:6" ht="51" customHeight="1">
      <c r="B10" s="518">
        <v>107</v>
      </c>
      <c r="C10" s="519">
        <v>147</v>
      </c>
      <c r="D10" s="520" t="s">
        <v>250</v>
      </c>
      <c r="E10" s="521" t="s">
        <v>312</v>
      </c>
      <c r="F10" s="522" t="s">
        <v>269</v>
      </c>
    </row>
    <row r="11" spans="2:6" ht="52.8">
      <c r="B11" s="518">
        <v>108</v>
      </c>
      <c r="C11" s="519">
        <v>148</v>
      </c>
      <c r="D11" s="520" t="s">
        <v>259</v>
      </c>
      <c r="E11" s="521" t="s">
        <v>313</v>
      </c>
      <c r="F11" s="522" t="s">
        <v>268</v>
      </c>
    </row>
    <row r="12" spans="2:6" ht="132">
      <c r="B12" s="518">
        <v>109</v>
      </c>
      <c r="C12" s="519">
        <v>149</v>
      </c>
      <c r="D12" s="520" t="s">
        <v>260</v>
      </c>
      <c r="E12" s="521" t="s">
        <v>314</v>
      </c>
      <c r="F12" s="522" t="s">
        <v>319</v>
      </c>
    </row>
    <row r="13" spans="2:6" ht="34.5" customHeight="1" thickBot="1">
      <c r="B13" s="523">
        <v>110</v>
      </c>
      <c r="C13" s="524" t="s">
        <v>248</v>
      </c>
      <c r="D13" s="525" t="s">
        <v>261</v>
      </c>
      <c r="E13" s="526" t="s">
        <v>315</v>
      </c>
      <c r="F13" s="527" t="s">
        <v>270</v>
      </c>
    </row>
  </sheetData>
  <mergeCells count="3">
    <mergeCell ref="B3:C3"/>
    <mergeCell ref="F4:F6"/>
    <mergeCell ref="B2:E2"/>
  </mergeCells>
  <phoneticPr fontId="3"/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1"/>
  <sheetViews>
    <sheetView showGridLines="0" workbookViewId="0">
      <selection activeCell="E3" sqref="E3"/>
    </sheetView>
  </sheetViews>
  <sheetFormatPr defaultRowHeight="13.2"/>
  <cols>
    <col min="1" max="1" width="3.109375" customWidth="1"/>
    <col min="4" max="4" width="19.21875" bestFit="1" customWidth="1"/>
    <col min="5" max="5" width="10.21875" bestFit="1" customWidth="1"/>
    <col min="6" max="6" width="12" style="530" customWidth="1"/>
    <col min="7" max="7" width="17.21875" style="530" customWidth="1"/>
    <col min="8" max="8" width="12.88671875" customWidth="1"/>
    <col min="9" max="9" width="13.77734375" customWidth="1"/>
    <col min="10" max="10" width="13.109375" customWidth="1"/>
    <col min="11" max="11" width="4.44140625" customWidth="1"/>
    <col min="12" max="12" width="7.109375" bestFit="1" customWidth="1"/>
    <col min="13" max="13" width="16" style="21" customWidth="1"/>
    <col min="14" max="14" width="24.33203125" bestFit="1" customWidth="1"/>
    <col min="15" max="15" width="11.77734375" customWidth="1"/>
    <col min="16" max="16" width="12.88671875" customWidth="1"/>
  </cols>
  <sheetData>
    <row r="1" spans="2:16" ht="16.8" thickBot="1">
      <c r="B1" s="594" t="s">
        <v>295</v>
      </c>
      <c r="E1" s="5" t="s">
        <v>316</v>
      </c>
      <c r="H1" s="5" t="s">
        <v>316</v>
      </c>
      <c r="J1" s="5" t="s">
        <v>316</v>
      </c>
      <c r="O1" s="5" t="s">
        <v>316</v>
      </c>
    </row>
    <row r="2" spans="2:16" ht="40.799999999999997" thickTop="1" thickBot="1">
      <c r="B2" s="877" t="s">
        <v>262</v>
      </c>
      <c r="C2" s="878"/>
      <c r="D2" s="531" t="s">
        <v>254</v>
      </c>
      <c r="E2" s="531" t="s">
        <v>283</v>
      </c>
      <c r="F2" s="532" t="s">
        <v>326</v>
      </c>
      <c r="G2" s="532" t="s">
        <v>325</v>
      </c>
      <c r="H2" s="533" t="s">
        <v>327</v>
      </c>
      <c r="I2" s="533" t="s">
        <v>284</v>
      </c>
      <c r="J2" s="585" t="s">
        <v>285</v>
      </c>
      <c r="L2" s="604" t="s">
        <v>305</v>
      </c>
      <c r="M2" s="605" t="s">
        <v>328</v>
      </c>
      <c r="N2" s="597" t="s">
        <v>304</v>
      </c>
      <c r="O2" s="587" t="s">
        <v>283</v>
      </c>
      <c r="P2" s="586" t="s">
        <v>286</v>
      </c>
    </row>
    <row r="3" spans="2:16" ht="14.4" thickTop="1" thickBot="1">
      <c r="B3" s="536">
        <v>101</v>
      </c>
      <c r="C3" s="537">
        <v>141</v>
      </c>
      <c r="D3" s="538" t="s">
        <v>255</v>
      </c>
      <c r="E3" s="539">
        <v>643348</v>
      </c>
      <c r="F3" s="646" t="str">
        <f t="shared" ref="F3:F30" si="0">LEFT(G3,2)</f>
        <v>15</v>
      </c>
      <c r="G3" s="540" t="s">
        <v>271</v>
      </c>
      <c r="H3" s="541">
        <v>57321</v>
      </c>
      <c r="I3" s="612">
        <f>H3/H3</f>
        <v>1</v>
      </c>
      <c r="J3" s="613">
        <f>E3*I3</f>
        <v>643348</v>
      </c>
      <c r="L3" s="601" t="str">
        <f>LEFT(M3,2)</f>
        <v>01</v>
      </c>
      <c r="M3" s="598" t="s">
        <v>0</v>
      </c>
      <c r="N3" s="588" t="s">
        <v>201</v>
      </c>
      <c r="O3" s="258">
        <f>SUMIF($F$3:$F$30,L3,$J$3:$J$30)</f>
        <v>1688967.984098458</v>
      </c>
      <c r="P3" s="630">
        <f t="shared" ref="P3:P19" si="1">O3/SUM($O$3:$O$19)</f>
        <v>8.7077369482441172E-2</v>
      </c>
    </row>
    <row r="4" spans="2:16" ht="13.8" thickBot="1">
      <c r="B4" s="542">
        <v>102</v>
      </c>
      <c r="C4" s="543">
        <v>142</v>
      </c>
      <c r="D4" s="544" t="s">
        <v>249</v>
      </c>
      <c r="E4" s="545">
        <v>1871678</v>
      </c>
      <c r="F4" s="546" t="str">
        <f t="shared" si="0"/>
        <v>15</v>
      </c>
      <c r="G4" s="546" t="s">
        <v>271</v>
      </c>
      <c r="H4" s="534">
        <v>57321</v>
      </c>
      <c r="I4" s="614">
        <f>H4/H4</f>
        <v>1</v>
      </c>
      <c r="J4" s="615">
        <f>E4*I4</f>
        <v>1871678</v>
      </c>
      <c r="L4" s="602" t="str">
        <f t="shared" ref="L4:L19" si="2">LEFT(M4,2)</f>
        <v>11</v>
      </c>
      <c r="M4" s="599" t="s">
        <v>324</v>
      </c>
      <c r="N4" s="589" t="s">
        <v>83</v>
      </c>
      <c r="O4" s="282">
        <f t="shared" ref="O4:O19" si="3">SUMIF($F$3:$F$30,L4,$J$3:$J$30)</f>
        <v>10404817.862216473</v>
      </c>
      <c r="P4" s="631">
        <f t="shared" si="1"/>
        <v>0.53643655647466137</v>
      </c>
    </row>
    <row r="5" spans="2:16" ht="13.8" thickBot="1">
      <c r="B5" s="593">
        <v>103</v>
      </c>
      <c r="C5" s="591">
        <v>143</v>
      </c>
      <c r="D5" s="529" t="s">
        <v>256</v>
      </c>
      <c r="E5" s="547">
        <v>209654</v>
      </c>
      <c r="F5" s="548" t="str">
        <f t="shared" si="0"/>
        <v>15</v>
      </c>
      <c r="G5" s="548" t="s">
        <v>271</v>
      </c>
      <c r="H5" s="549">
        <v>57321</v>
      </c>
      <c r="I5" s="616">
        <f>H5/H5</f>
        <v>1</v>
      </c>
      <c r="J5" s="617">
        <f>E5*I5</f>
        <v>209654</v>
      </c>
      <c r="L5" s="602" t="str">
        <f t="shared" si="2"/>
        <v>15</v>
      </c>
      <c r="M5" s="599" t="s">
        <v>14</v>
      </c>
      <c r="N5" s="589" t="s">
        <v>2</v>
      </c>
      <c r="O5" s="282">
        <f t="shared" si="3"/>
        <v>3345410.6874883221</v>
      </c>
      <c r="P5" s="631">
        <f t="shared" si="1"/>
        <v>0.17247784756584608</v>
      </c>
    </row>
    <row r="6" spans="2:16">
      <c r="B6" s="556">
        <v>104</v>
      </c>
      <c r="C6" s="557">
        <v>144</v>
      </c>
      <c r="D6" s="558" t="s">
        <v>257</v>
      </c>
      <c r="E6" s="559">
        <v>1029424</v>
      </c>
      <c r="F6" s="560" t="str">
        <f t="shared" si="0"/>
        <v>15</v>
      </c>
      <c r="G6" s="560" t="s">
        <v>271</v>
      </c>
      <c r="H6" s="561">
        <v>57321</v>
      </c>
      <c r="I6" s="618">
        <f>H6/SUM($H$6:$H$8)</f>
        <v>0.54811195364270071</v>
      </c>
      <c r="J6" s="619">
        <f>E6*I6</f>
        <v>564239.59976668353</v>
      </c>
      <c r="L6" s="602" t="str">
        <f t="shared" si="2"/>
        <v>16</v>
      </c>
      <c r="M6" s="599" t="s">
        <v>15</v>
      </c>
      <c r="N6" s="589" t="s">
        <v>3</v>
      </c>
      <c r="O6" s="282">
        <f t="shared" si="3"/>
        <v>57879.214617867547</v>
      </c>
      <c r="P6" s="631">
        <f t="shared" si="1"/>
        <v>2.984052867836812E-3</v>
      </c>
    </row>
    <row r="7" spans="2:16">
      <c r="B7" s="550"/>
      <c r="C7" s="551"/>
      <c r="D7" s="552"/>
      <c r="E7" s="553"/>
      <c r="F7" s="554" t="str">
        <f t="shared" si="0"/>
        <v>22</v>
      </c>
      <c r="G7" s="554" t="s">
        <v>278</v>
      </c>
      <c r="H7" s="555">
        <v>11550</v>
      </c>
      <c r="I7" s="620">
        <f t="shared" ref="I7:I8" si="4">H7/SUM($H$6:$H$8)</f>
        <v>0.11044282312892646</v>
      </c>
      <c r="J7" s="621">
        <f>I7*$E$6</f>
        <v>113692.492756672</v>
      </c>
      <c r="L7" s="602" t="str">
        <f t="shared" si="2"/>
        <v>20</v>
      </c>
      <c r="M7" s="599" t="s">
        <v>19</v>
      </c>
      <c r="N7" s="589" t="s">
        <v>5</v>
      </c>
      <c r="O7" s="282">
        <f t="shared" si="3"/>
        <v>433280.23253526376</v>
      </c>
      <c r="P7" s="631">
        <f t="shared" si="1"/>
        <v>2.2338435809989749E-2</v>
      </c>
    </row>
    <row r="8" spans="2:16" ht="13.8" thickBot="1">
      <c r="B8" s="562"/>
      <c r="C8" s="563"/>
      <c r="D8" s="564"/>
      <c r="E8" s="565"/>
      <c r="F8" s="566" t="str">
        <f t="shared" si="0"/>
        <v>39</v>
      </c>
      <c r="G8" s="566" t="s">
        <v>274</v>
      </c>
      <c r="H8" s="567">
        <v>35708</v>
      </c>
      <c r="I8" s="622">
        <f t="shared" si="4"/>
        <v>0.34144522322837279</v>
      </c>
      <c r="J8" s="623">
        <f t="shared" ref="J8" si="5">I8*$E$6</f>
        <v>351491.90747664444</v>
      </c>
      <c r="L8" s="602" t="str">
        <f t="shared" si="2"/>
        <v>21</v>
      </c>
      <c r="M8" s="599" t="s">
        <v>288</v>
      </c>
      <c r="N8" s="589" t="s">
        <v>6</v>
      </c>
      <c r="O8" s="282">
        <f t="shared" si="3"/>
        <v>839216.01202675863</v>
      </c>
      <c r="P8" s="631">
        <f t="shared" si="1"/>
        <v>4.3267085843454844E-2</v>
      </c>
    </row>
    <row r="9" spans="2:16">
      <c r="B9" s="568">
        <v>105</v>
      </c>
      <c r="C9" s="569">
        <v>145</v>
      </c>
      <c r="D9" s="570" t="s">
        <v>83</v>
      </c>
      <c r="E9" s="571">
        <v>11622499</v>
      </c>
      <c r="F9" s="572" t="str">
        <f t="shared" si="0"/>
        <v>01</v>
      </c>
      <c r="G9" s="572" t="s">
        <v>272</v>
      </c>
      <c r="H9" s="573">
        <v>51670</v>
      </c>
      <c r="I9" s="624">
        <f>H9/SUM($H$9:$H$11)</f>
        <v>0.1453188323869469</v>
      </c>
      <c r="J9" s="625">
        <f>$E$9*I9</f>
        <v>1688967.984098458</v>
      </c>
      <c r="L9" s="602" t="str">
        <f t="shared" si="2"/>
        <v>22</v>
      </c>
      <c r="M9" s="599" t="s">
        <v>23</v>
      </c>
      <c r="N9" s="589" t="s">
        <v>202</v>
      </c>
      <c r="O9" s="282">
        <f t="shared" si="3"/>
        <v>113692.492756672</v>
      </c>
      <c r="P9" s="631">
        <f t="shared" si="1"/>
        <v>5.8615931695336233E-3</v>
      </c>
    </row>
    <row r="10" spans="2:16">
      <c r="B10" s="542"/>
      <c r="C10" s="543"/>
      <c r="D10" s="544"/>
      <c r="E10" s="636"/>
      <c r="F10" s="637" t="str">
        <f t="shared" si="0"/>
        <v>11</v>
      </c>
      <c r="G10" s="637" t="s">
        <v>320</v>
      </c>
      <c r="H10" s="534">
        <v>247022</v>
      </c>
      <c r="I10" s="614">
        <f t="shared" ref="I10:I11" si="6">H10/SUM($H$9:$H$11)</f>
        <v>0.69473482898951799</v>
      </c>
      <c r="J10" s="615">
        <f t="shared" ref="J10:J11" si="7">$E$9*I10</f>
        <v>8074554.8551958436</v>
      </c>
      <c r="L10" s="602" t="str">
        <f t="shared" si="2"/>
        <v>25</v>
      </c>
      <c r="M10" s="599" t="s">
        <v>25</v>
      </c>
      <c r="N10" s="589" t="s">
        <v>7</v>
      </c>
      <c r="O10" s="282">
        <f t="shared" si="3"/>
        <v>22337.834942652684</v>
      </c>
      <c r="P10" s="631">
        <f t="shared" si="1"/>
        <v>1.1516617988335785E-3</v>
      </c>
    </row>
    <row r="11" spans="2:16" ht="13.8" thickBot="1">
      <c r="B11" s="574"/>
      <c r="C11" s="575"/>
      <c r="D11" s="576"/>
      <c r="E11" s="577"/>
      <c r="F11" s="578" t="str">
        <f t="shared" si="0"/>
        <v>11</v>
      </c>
      <c r="G11" s="578" t="s">
        <v>321</v>
      </c>
      <c r="H11" s="579">
        <v>56871</v>
      </c>
      <c r="I11" s="626">
        <f t="shared" si="6"/>
        <v>0.15994633862353508</v>
      </c>
      <c r="J11" s="627">
        <f t="shared" si="7"/>
        <v>1858976.1607056977</v>
      </c>
      <c r="L11" s="602" t="str">
        <f t="shared" si="2"/>
        <v>28</v>
      </c>
      <c r="M11" s="599" t="s">
        <v>30</v>
      </c>
      <c r="N11" s="589" t="s">
        <v>11</v>
      </c>
      <c r="O11" s="282">
        <f t="shared" si="3"/>
        <v>30497.100749926478</v>
      </c>
      <c r="P11" s="631">
        <f t="shared" si="1"/>
        <v>1.572325428987986E-3</v>
      </c>
    </row>
    <row r="12" spans="2:16">
      <c r="B12" s="568">
        <v>106</v>
      </c>
      <c r="C12" s="569">
        <v>146</v>
      </c>
      <c r="D12" s="570" t="s">
        <v>258</v>
      </c>
      <c r="E12" s="571">
        <v>96045</v>
      </c>
      <c r="F12" s="572" t="str">
        <f t="shared" si="0"/>
        <v>15</v>
      </c>
      <c r="G12" s="572" t="s">
        <v>271</v>
      </c>
      <c r="H12" s="573">
        <v>57321</v>
      </c>
      <c r="I12" s="624">
        <f>H12/SUM($H$12:$H$14)</f>
        <v>0.58817312428172719</v>
      </c>
      <c r="J12" s="625">
        <f>$E$12*I12</f>
        <v>56491.087721638491</v>
      </c>
      <c r="L12" s="602" t="str">
        <f t="shared" si="2"/>
        <v>30</v>
      </c>
      <c r="M12" s="599" t="s">
        <v>33</v>
      </c>
      <c r="N12" s="589" t="s">
        <v>94</v>
      </c>
      <c r="O12" s="282">
        <f t="shared" si="3"/>
        <v>885.50171551808648</v>
      </c>
      <c r="P12" s="631">
        <f t="shared" si="1"/>
        <v>4.5653417226059736E-5</v>
      </c>
    </row>
    <row r="13" spans="2:16">
      <c r="B13" s="550"/>
      <c r="C13" s="551"/>
      <c r="D13" s="552"/>
      <c r="E13" s="553"/>
      <c r="F13" s="554" t="str">
        <f t="shared" si="0"/>
        <v>16</v>
      </c>
      <c r="G13" s="554" t="s">
        <v>273</v>
      </c>
      <c r="H13" s="555">
        <v>4427</v>
      </c>
      <c r="I13" s="620">
        <f t="shared" ref="I13:I14" si="8">H13/SUM($H$12:$H$14)</f>
        <v>4.5425627975701856E-2</v>
      </c>
      <c r="J13" s="621">
        <f t="shared" ref="J13:J14" si="9">$E$12*I13</f>
        <v>4362.9044389262845</v>
      </c>
      <c r="L13" s="602" t="str">
        <f t="shared" si="2"/>
        <v>31</v>
      </c>
      <c r="M13" s="599" t="s">
        <v>35</v>
      </c>
      <c r="N13" s="589" t="s">
        <v>95</v>
      </c>
      <c r="O13" s="282">
        <f t="shared" si="3"/>
        <v>14578.872842964345</v>
      </c>
      <c r="P13" s="631">
        <f t="shared" si="1"/>
        <v>7.5163644849192673E-4</v>
      </c>
    </row>
    <row r="14" spans="2:16" ht="13.8" thickBot="1">
      <c r="B14" s="574"/>
      <c r="C14" s="575"/>
      <c r="D14" s="576"/>
      <c r="E14" s="577"/>
      <c r="F14" s="578" t="str">
        <f t="shared" si="0"/>
        <v>39</v>
      </c>
      <c r="G14" s="578" t="s">
        <v>274</v>
      </c>
      <c r="H14" s="579">
        <v>35708</v>
      </c>
      <c r="I14" s="626">
        <f t="shared" si="8"/>
        <v>0.36640124774257099</v>
      </c>
      <c r="J14" s="627">
        <f t="shared" si="9"/>
        <v>35191.007839435231</v>
      </c>
      <c r="L14" s="602" t="str">
        <f t="shared" si="2"/>
        <v>33</v>
      </c>
      <c r="M14" s="599" t="s">
        <v>308</v>
      </c>
      <c r="N14" s="589" t="s">
        <v>12</v>
      </c>
      <c r="O14" s="282">
        <f t="shared" si="3"/>
        <v>70248.098258793296</v>
      </c>
      <c r="P14" s="631">
        <f t="shared" si="1"/>
        <v>3.6217498881631767E-3</v>
      </c>
    </row>
    <row r="15" spans="2:16">
      <c r="B15" s="568">
        <v>107</v>
      </c>
      <c r="C15" s="569">
        <v>147</v>
      </c>
      <c r="D15" s="570" t="s">
        <v>250</v>
      </c>
      <c r="E15" s="571">
        <v>178169</v>
      </c>
      <c r="F15" s="572" t="str">
        <f t="shared" si="0"/>
        <v>33</v>
      </c>
      <c r="G15" s="572" t="s">
        <v>306</v>
      </c>
      <c r="H15" s="573">
        <v>28237</v>
      </c>
      <c r="I15" s="624">
        <f>H15/SUM($H$15:$H$16)</f>
        <v>0.39427789491321891</v>
      </c>
      <c r="J15" s="625">
        <f>$E$15*I15</f>
        <v>70248.098258793296</v>
      </c>
      <c r="L15" s="602" t="str">
        <f t="shared" si="2"/>
        <v>34</v>
      </c>
      <c r="M15" s="599" t="s">
        <v>75</v>
      </c>
      <c r="N15" s="589" t="s">
        <v>207</v>
      </c>
      <c r="O15" s="282">
        <f t="shared" si="3"/>
        <v>632325.13385380479</v>
      </c>
      <c r="P15" s="631">
        <f t="shared" si="1"/>
        <v>3.2600505061090641E-2</v>
      </c>
    </row>
    <row r="16" spans="2:16" ht="13.8" thickBot="1">
      <c r="B16" s="574"/>
      <c r="C16" s="575"/>
      <c r="D16" s="576"/>
      <c r="E16" s="577"/>
      <c r="F16" s="578" t="str">
        <f t="shared" si="0"/>
        <v>34</v>
      </c>
      <c r="G16" s="578" t="s">
        <v>307</v>
      </c>
      <c r="H16" s="579">
        <v>43380</v>
      </c>
      <c r="I16" s="626">
        <f>H16/SUM($H$15:$H$16)</f>
        <v>0.60572210508678104</v>
      </c>
      <c r="J16" s="627">
        <f t="shared" ref="J16" si="10">$E$15*I16</f>
        <v>107920.90174120669</v>
      </c>
      <c r="L16" s="602" t="str">
        <f t="shared" si="2"/>
        <v>35</v>
      </c>
      <c r="M16" s="599" t="s">
        <v>303</v>
      </c>
      <c r="N16" s="589" t="s">
        <v>301</v>
      </c>
      <c r="O16" s="282">
        <f t="shared" si="3"/>
        <v>189078.06810680375</v>
      </c>
      <c r="P16" s="631">
        <f t="shared" si="1"/>
        <v>9.7482136740151132E-3</v>
      </c>
    </row>
    <row r="17" spans="2:16">
      <c r="B17" s="568">
        <v>108</v>
      </c>
      <c r="C17" s="569">
        <v>148</v>
      </c>
      <c r="D17" s="570" t="s">
        <v>259</v>
      </c>
      <c r="E17" s="571">
        <v>430143</v>
      </c>
      <c r="F17" s="572" t="str">
        <f t="shared" si="0"/>
        <v>25</v>
      </c>
      <c r="G17" s="572" t="s">
        <v>275</v>
      </c>
      <c r="H17" s="573">
        <v>2119</v>
      </c>
      <c r="I17" s="624">
        <f>H17/SUM($H$17:$H$20)</f>
        <v>5.1931183217331638E-2</v>
      </c>
      <c r="J17" s="625">
        <f>$E$17*I17</f>
        <v>22337.834942652684</v>
      </c>
      <c r="L17" s="602" t="str">
        <f t="shared" si="2"/>
        <v>39</v>
      </c>
      <c r="M17" s="599" t="s">
        <v>208</v>
      </c>
      <c r="N17" s="589" t="s">
        <v>16</v>
      </c>
      <c r="O17" s="282">
        <f t="shared" si="3"/>
        <v>1194765.8356829169</v>
      </c>
      <c r="P17" s="631">
        <f t="shared" si="1"/>
        <v>6.1598009611941909E-2</v>
      </c>
    </row>
    <row r="18" spans="2:16">
      <c r="B18" s="550"/>
      <c r="C18" s="551"/>
      <c r="D18" s="552"/>
      <c r="E18" s="553"/>
      <c r="F18" s="554" t="str">
        <f t="shared" si="0"/>
        <v>28</v>
      </c>
      <c r="G18" s="554" t="s">
        <v>276</v>
      </c>
      <c r="H18" s="555">
        <v>2893</v>
      </c>
      <c r="I18" s="620">
        <f>H18/SUM($H$17:$H$20)</f>
        <v>7.0899911773355556E-2</v>
      </c>
      <c r="J18" s="621">
        <f>$E$17*I18</f>
        <v>30497.100749926478</v>
      </c>
      <c r="L18" s="602" t="str">
        <f t="shared" si="2"/>
        <v>59</v>
      </c>
      <c r="M18" s="599" t="s">
        <v>300</v>
      </c>
      <c r="N18" s="589" t="s">
        <v>302</v>
      </c>
      <c r="O18" s="282">
        <f t="shared" si="3"/>
        <v>189078.06810680375</v>
      </c>
      <c r="P18" s="631">
        <f t="shared" si="1"/>
        <v>9.7482136740151132E-3</v>
      </c>
    </row>
    <row r="19" spans="2:16" ht="13.8" thickBot="1">
      <c r="B19" s="550"/>
      <c r="C19" s="551"/>
      <c r="D19" s="552"/>
      <c r="E19" s="553"/>
      <c r="F19" s="554" t="str">
        <f t="shared" si="0"/>
        <v>30</v>
      </c>
      <c r="G19" s="554" t="s">
        <v>277</v>
      </c>
      <c r="H19" s="555">
        <v>84</v>
      </c>
      <c r="I19" s="620">
        <f>H19/SUM($H$17:$H$20)</f>
        <v>2.0586217037545339E-3</v>
      </c>
      <c r="J19" s="621">
        <f>$E$17*I19</f>
        <v>885.50171551808648</v>
      </c>
      <c r="L19" s="603" t="str">
        <f t="shared" si="2"/>
        <v>67</v>
      </c>
      <c r="M19" s="600" t="s">
        <v>227</v>
      </c>
      <c r="N19" s="590" t="s">
        <v>34</v>
      </c>
      <c r="O19" s="481">
        <f t="shared" si="3"/>
        <v>169117</v>
      </c>
      <c r="P19" s="632">
        <f t="shared" si="1"/>
        <v>8.7190897834707216E-3</v>
      </c>
    </row>
    <row r="20" spans="2:16" ht="13.8" thickBot="1">
      <c r="B20" s="574"/>
      <c r="C20" s="575"/>
      <c r="D20" s="576"/>
      <c r="E20" s="577"/>
      <c r="F20" s="578" t="str">
        <f t="shared" si="0"/>
        <v>39</v>
      </c>
      <c r="G20" s="578" t="s">
        <v>274</v>
      </c>
      <c r="H20" s="579">
        <v>35708</v>
      </c>
      <c r="I20" s="626">
        <f>H20/SUM($H$17:$H$20)</f>
        <v>0.87511028330555829</v>
      </c>
      <c r="J20" s="627">
        <f>$E$17*I20</f>
        <v>376422.56259190274</v>
      </c>
    </row>
    <row r="21" spans="2:16">
      <c r="B21" s="568">
        <v>109</v>
      </c>
      <c r="C21" s="569">
        <v>149</v>
      </c>
      <c r="D21" s="570" t="s">
        <v>260</v>
      </c>
      <c r="E21" s="571">
        <v>3146099</v>
      </c>
      <c r="F21" s="572" t="str">
        <f t="shared" si="0"/>
        <v>11</v>
      </c>
      <c r="G21" s="572" t="s">
        <v>323</v>
      </c>
      <c r="H21" s="573">
        <v>38986</v>
      </c>
      <c r="I21" s="624">
        <f>H21/SUM(H$21:H$29)</f>
        <v>0.14980038654693703</v>
      </c>
      <c r="J21" s="625">
        <f t="shared" ref="J21:J29" si="11">$E$21*I21</f>
        <v>471286.84631493205</v>
      </c>
    </row>
    <row r="22" spans="2:16">
      <c r="B22" s="638"/>
      <c r="C22" s="639"/>
      <c r="D22" s="640"/>
      <c r="E22" s="641"/>
      <c r="F22" s="642" t="str">
        <f t="shared" si="0"/>
        <v>16</v>
      </c>
      <c r="G22" s="642" t="s">
        <v>322</v>
      </c>
      <c r="H22" s="643">
        <v>4427</v>
      </c>
      <c r="I22" s="644">
        <f t="shared" ref="I22" si="12">H22/SUM(H$21:H$29)</f>
        <v>1.7010370677763561E-2</v>
      </c>
      <c r="J22" s="645">
        <f t="shared" si="11"/>
        <v>53516.310178941261</v>
      </c>
    </row>
    <row r="23" spans="2:16">
      <c r="B23" s="550"/>
      <c r="C23" s="551"/>
      <c r="D23" s="552"/>
      <c r="E23" s="553"/>
      <c r="F23" s="554" t="str">
        <f t="shared" si="0"/>
        <v>20</v>
      </c>
      <c r="G23" s="554" t="s">
        <v>279</v>
      </c>
      <c r="H23" s="555">
        <v>35842</v>
      </c>
      <c r="I23" s="620">
        <f t="shared" ref="I23:I29" si="13">H23/SUM(H$21:H$29)</f>
        <v>0.13771983416137373</v>
      </c>
      <c r="J23" s="621">
        <f t="shared" si="11"/>
        <v>433280.23253526376</v>
      </c>
    </row>
    <row r="24" spans="2:16">
      <c r="B24" s="550"/>
      <c r="C24" s="551"/>
      <c r="D24" s="552"/>
      <c r="E24" s="553"/>
      <c r="F24" s="554" t="str">
        <f t="shared" si="0"/>
        <v>21</v>
      </c>
      <c r="G24" s="554" t="s">
        <v>287</v>
      </c>
      <c r="H24" s="555">
        <v>69422</v>
      </c>
      <c r="I24" s="620">
        <f t="shared" si="13"/>
        <v>0.26674812586214186</v>
      </c>
      <c r="J24" s="621">
        <f t="shared" si="11"/>
        <v>839216.01202675863</v>
      </c>
    </row>
    <row r="25" spans="2:16">
      <c r="B25" s="550"/>
      <c r="C25" s="551"/>
      <c r="D25" s="552"/>
      <c r="E25" s="553"/>
      <c r="F25" s="554" t="str">
        <f t="shared" si="0"/>
        <v>31</v>
      </c>
      <c r="G25" s="554" t="s">
        <v>280</v>
      </c>
      <c r="H25" s="555">
        <v>1206</v>
      </c>
      <c r="I25" s="620">
        <f t="shared" si="13"/>
        <v>4.6339523463706468E-3</v>
      </c>
      <c r="J25" s="621">
        <f t="shared" si="11"/>
        <v>14578.872842964345</v>
      </c>
    </row>
    <row r="26" spans="2:16">
      <c r="B26" s="550"/>
      <c r="C26" s="551"/>
      <c r="D26" s="552"/>
      <c r="E26" s="553"/>
      <c r="F26" s="554" t="str">
        <f t="shared" si="0"/>
        <v>34</v>
      </c>
      <c r="G26" s="554" t="s">
        <v>281</v>
      </c>
      <c r="H26" s="555">
        <v>43380</v>
      </c>
      <c r="I26" s="620">
        <f t="shared" si="13"/>
        <v>0.16668395753363074</v>
      </c>
      <c r="J26" s="621">
        <f t="shared" si="11"/>
        <v>524404.23211259814</v>
      </c>
    </row>
    <row r="27" spans="2:16">
      <c r="B27" s="550"/>
      <c r="C27" s="551"/>
      <c r="D27" s="552"/>
      <c r="E27" s="553"/>
      <c r="F27" s="554" t="str">
        <f t="shared" si="0"/>
        <v>35</v>
      </c>
      <c r="G27" s="554" t="s">
        <v>303</v>
      </c>
      <c r="H27" s="555">
        <v>15641</v>
      </c>
      <c r="I27" s="620">
        <f t="shared" si="13"/>
        <v>6.0099211152224948E-2</v>
      </c>
      <c r="J27" s="621">
        <f t="shared" si="11"/>
        <v>189078.06810680375</v>
      </c>
    </row>
    <row r="28" spans="2:16">
      <c r="B28" s="550"/>
      <c r="C28" s="551"/>
      <c r="D28" s="552"/>
      <c r="E28" s="553"/>
      <c r="F28" s="554" t="str">
        <f t="shared" si="0"/>
        <v>39</v>
      </c>
      <c r="G28" s="554" t="s">
        <v>274</v>
      </c>
      <c r="H28" s="555">
        <v>35708</v>
      </c>
      <c r="I28" s="620">
        <f t="shared" si="13"/>
        <v>0.13720495056733256</v>
      </c>
      <c r="J28" s="621">
        <f t="shared" si="11"/>
        <v>431660.35777493438</v>
      </c>
    </row>
    <row r="29" spans="2:16" ht="13.8" thickBot="1">
      <c r="B29" s="574"/>
      <c r="C29" s="575"/>
      <c r="D29" s="576"/>
      <c r="E29" s="577"/>
      <c r="F29" s="578" t="str">
        <f t="shared" si="0"/>
        <v>59</v>
      </c>
      <c r="G29" s="578" t="s">
        <v>300</v>
      </c>
      <c r="H29" s="579">
        <v>15641</v>
      </c>
      <c r="I29" s="626">
        <f t="shared" si="13"/>
        <v>6.0099211152224948E-2</v>
      </c>
      <c r="J29" s="627">
        <f t="shared" si="11"/>
        <v>189078.06810680375</v>
      </c>
    </row>
    <row r="30" spans="2:16" ht="13.8" thickBot="1">
      <c r="B30" s="580">
        <v>110</v>
      </c>
      <c r="C30" s="581" t="s">
        <v>248</v>
      </c>
      <c r="D30" s="582" t="s">
        <v>261</v>
      </c>
      <c r="E30" s="583">
        <v>169117</v>
      </c>
      <c r="F30" s="584" t="str">
        <f t="shared" si="0"/>
        <v>67</v>
      </c>
      <c r="G30" s="584" t="s">
        <v>282</v>
      </c>
      <c r="H30" s="535">
        <v>418000</v>
      </c>
      <c r="I30" s="628">
        <v>1</v>
      </c>
      <c r="J30" s="629">
        <f>E30*I30</f>
        <v>169117</v>
      </c>
    </row>
    <row r="31" spans="2:16" ht="13.8" thickTop="1"/>
  </sheetData>
  <mergeCells count="1">
    <mergeCell ref="B2:C2"/>
  </mergeCells>
  <phoneticPr fontId="3"/>
  <pageMargins left="0.7" right="0.7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1"/>
  <sheetViews>
    <sheetView showGridLines="0" topLeftCell="C1" workbookViewId="0">
      <selection activeCell="K27" sqref="K27"/>
    </sheetView>
  </sheetViews>
  <sheetFormatPr defaultRowHeight="13.2"/>
  <cols>
    <col min="1" max="1" width="3.109375" customWidth="1"/>
    <col min="4" max="4" width="19.21875" bestFit="1" customWidth="1"/>
    <col min="5" max="5" width="10.21875" bestFit="1" customWidth="1"/>
    <col min="6" max="6" width="12" style="530" customWidth="1"/>
    <col min="7" max="7" width="17.21875" style="530" customWidth="1"/>
    <col min="8" max="8" width="12.88671875" customWidth="1"/>
    <col min="9" max="9" width="13.77734375" customWidth="1"/>
    <col min="10" max="10" width="13.109375" customWidth="1"/>
    <col min="11" max="11" width="4.44140625" customWidth="1"/>
    <col min="12" max="12" width="7.109375" bestFit="1" customWidth="1"/>
    <col min="13" max="13" width="16" style="21" customWidth="1"/>
    <col min="14" max="14" width="24.33203125" bestFit="1" customWidth="1"/>
    <col min="15" max="15" width="11.77734375" customWidth="1"/>
    <col min="16" max="16" width="12.88671875" customWidth="1"/>
  </cols>
  <sheetData>
    <row r="1" spans="2:16" ht="16.8" thickBot="1">
      <c r="B1" s="594" t="s">
        <v>294</v>
      </c>
      <c r="E1" s="5" t="s">
        <v>299</v>
      </c>
      <c r="H1" s="5" t="s">
        <v>299</v>
      </c>
      <c r="J1" s="5" t="s">
        <v>299</v>
      </c>
      <c r="O1" s="5" t="s">
        <v>299</v>
      </c>
    </row>
    <row r="2" spans="2:16" ht="40.799999999999997" thickTop="1" thickBot="1">
      <c r="B2" s="877" t="s">
        <v>262</v>
      </c>
      <c r="C2" s="878"/>
      <c r="D2" s="635" t="s">
        <v>254</v>
      </c>
      <c r="E2" s="635" t="s">
        <v>283</v>
      </c>
      <c r="F2" s="532" t="s">
        <v>326</v>
      </c>
      <c r="G2" s="532" t="s">
        <v>325</v>
      </c>
      <c r="H2" s="533" t="s">
        <v>327</v>
      </c>
      <c r="I2" s="533" t="s">
        <v>284</v>
      </c>
      <c r="J2" s="585" t="s">
        <v>285</v>
      </c>
      <c r="L2" s="604" t="s">
        <v>305</v>
      </c>
      <c r="M2" s="605" t="s">
        <v>328</v>
      </c>
      <c r="N2" s="597" t="s">
        <v>304</v>
      </c>
      <c r="O2" s="587" t="s">
        <v>283</v>
      </c>
      <c r="P2" s="586" t="s">
        <v>286</v>
      </c>
    </row>
    <row r="3" spans="2:16" ht="14.4" thickTop="1" thickBot="1">
      <c r="B3" s="536">
        <v>101</v>
      </c>
      <c r="C3" s="537">
        <v>141</v>
      </c>
      <c r="D3" s="538" t="s">
        <v>255</v>
      </c>
      <c r="E3" s="539">
        <v>7752</v>
      </c>
      <c r="F3" s="646" t="str">
        <f t="shared" ref="F3:F30" si="0">LEFT(G3,2)</f>
        <v>15</v>
      </c>
      <c r="G3" s="540" t="s">
        <v>271</v>
      </c>
      <c r="H3" s="541">
        <v>57321</v>
      </c>
      <c r="I3" s="612">
        <f>H3/H3</f>
        <v>1</v>
      </c>
      <c r="J3" s="613">
        <f>E3*I3</f>
        <v>7752</v>
      </c>
      <c r="L3" s="601" t="str">
        <f>LEFT(M3,2)</f>
        <v>01</v>
      </c>
      <c r="M3" s="598" t="s">
        <v>0</v>
      </c>
      <c r="N3" s="588" t="s">
        <v>201</v>
      </c>
      <c r="O3" s="258">
        <f>SUMIF($F$3:$F$30,L3,$J$3:$J$30)</f>
        <v>11432.087225048726</v>
      </c>
      <c r="P3" s="630">
        <f t="shared" ref="P3:P19" si="1">O3/SUM($O$3:$O$19)</f>
        <v>7.1770822451745458E-2</v>
      </c>
    </row>
    <row r="4" spans="2:16" ht="13.8" thickBot="1">
      <c r="B4" s="542">
        <v>102</v>
      </c>
      <c r="C4" s="543">
        <v>142</v>
      </c>
      <c r="D4" s="544" t="s">
        <v>249</v>
      </c>
      <c r="E4" s="545">
        <v>21347</v>
      </c>
      <c r="F4" s="546" t="str">
        <f t="shared" si="0"/>
        <v>15</v>
      </c>
      <c r="G4" s="546" t="s">
        <v>271</v>
      </c>
      <c r="H4" s="534">
        <v>57321</v>
      </c>
      <c r="I4" s="614">
        <f>H4/H4</f>
        <v>1</v>
      </c>
      <c r="J4" s="615">
        <f>E4*I4</f>
        <v>21347</v>
      </c>
      <c r="L4" s="602" t="str">
        <f t="shared" ref="L4:L19" si="2">LEFT(M4,2)</f>
        <v>11</v>
      </c>
      <c r="M4" s="599" t="s">
        <v>324</v>
      </c>
      <c r="N4" s="589" t="s">
        <v>83</v>
      </c>
      <c r="O4" s="282">
        <f t="shared" ref="O4:O19" si="3">SUMIF($F$3:$F$30,L4,$J$3:$J$30)</f>
        <v>71584.719194089572</v>
      </c>
      <c r="P4" s="631">
        <f t="shared" si="1"/>
        <v>0.44940998703018203</v>
      </c>
    </row>
    <row r="5" spans="2:16" ht="13.8" thickBot="1">
      <c r="B5" s="593">
        <v>103</v>
      </c>
      <c r="C5" s="634">
        <v>143</v>
      </c>
      <c r="D5" s="529" t="s">
        <v>256</v>
      </c>
      <c r="E5" s="547">
        <v>3238</v>
      </c>
      <c r="F5" s="548" t="str">
        <f t="shared" si="0"/>
        <v>15</v>
      </c>
      <c r="G5" s="548" t="s">
        <v>271</v>
      </c>
      <c r="H5" s="549">
        <v>57321</v>
      </c>
      <c r="I5" s="616">
        <f>H5/H5</f>
        <v>1</v>
      </c>
      <c r="J5" s="617">
        <f>E5*I5</f>
        <v>3238</v>
      </c>
      <c r="L5" s="602" t="str">
        <f t="shared" si="2"/>
        <v>15</v>
      </c>
      <c r="M5" s="599" t="s">
        <v>14</v>
      </c>
      <c r="N5" s="589" t="s">
        <v>2</v>
      </c>
      <c r="O5" s="282">
        <f t="shared" si="3"/>
        <v>38565.141242682381</v>
      </c>
      <c r="P5" s="631">
        <f t="shared" si="1"/>
        <v>0.24211256006605966</v>
      </c>
    </row>
    <row r="6" spans="2:16">
      <c r="B6" s="556">
        <v>104</v>
      </c>
      <c r="C6" s="557">
        <v>144</v>
      </c>
      <c r="D6" s="558" t="s">
        <v>257</v>
      </c>
      <c r="E6" s="559">
        <v>9720</v>
      </c>
      <c r="F6" s="560" t="str">
        <f t="shared" si="0"/>
        <v>15</v>
      </c>
      <c r="G6" s="560" t="s">
        <v>271</v>
      </c>
      <c r="H6" s="561">
        <v>57321</v>
      </c>
      <c r="I6" s="618">
        <f>H6/SUM($H$6:$H$8)</f>
        <v>0.54811195364270071</v>
      </c>
      <c r="J6" s="619">
        <f>E6*I6</f>
        <v>5327.6481894070512</v>
      </c>
      <c r="L6" s="602" t="str">
        <f t="shared" si="2"/>
        <v>16</v>
      </c>
      <c r="M6" s="599" t="s">
        <v>15</v>
      </c>
      <c r="N6" s="589" t="s">
        <v>3</v>
      </c>
      <c r="O6" s="282">
        <f t="shared" si="3"/>
        <v>563.25563498220913</v>
      </c>
      <c r="P6" s="631">
        <f t="shared" si="1"/>
        <v>3.5361276884485087E-3</v>
      </c>
    </row>
    <row r="7" spans="2:16">
      <c r="B7" s="550"/>
      <c r="C7" s="551"/>
      <c r="D7" s="552"/>
      <c r="E7" s="553"/>
      <c r="F7" s="554" t="str">
        <f t="shared" si="0"/>
        <v>22</v>
      </c>
      <c r="G7" s="554" t="s">
        <v>278</v>
      </c>
      <c r="H7" s="555">
        <v>11550</v>
      </c>
      <c r="I7" s="620">
        <f t="shared" ref="I7:I8" si="4">H7/SUM($H$6:$H$8)</f>
        <v>0.11044282312892646</v>
      </c>
      <c r="J7" s="621">
        <f>I7*$E$6</f>
        <v>1073.5042408131653</v>
      </c>
      <c r="L7" s="602" t="str">
        <f t="shared" si="2"/>
        <v>20</v>
      </c>
      <c r="M7" s="599" t="s">
        <v>19</v>
      </c>
      <c r="N7" s="589" t="s">
        <v>5</v>
      </c>
      <c r="O7" s="282">
        <f t="shared" si="3"/>
        <v>3997.1804666997114</v>
      </c>
      <c r="P7" s="631">
        <f t="shared" si="1"/>
        <v>2.509436150508966E-2</v>
      </c>
    </row>
    <row r="8" spans="2:16" ht="13.8" thickBot="1">
      <c r="B8" s="562"/>
      <c r="C8" s="563"/>
      <c r="D8" s="564"/>
      <c r="E8" s="565"/>
      <c r="F8" s="566" t="str">
        <f t="shared" si="0"/>
        <v>39</v>
      </c>
      <c r="G8" s="566" t="s">
        <v>274</v>
      </c>
      <c r="H8" s="567">
        <v>35708</v>
      </c>
      <c r="I8" s="622">
        <f t="shared" si="4"/>
        <v>0.34144522322837279</v>
      </c>
      <c r="J8" s="623">
        <f t="shared" ref="J8" si="5">I8*$E$6</f>
        <v>3318.8475697797835</v>
      </c>
      <c r="L8" s="602" t="str">
        <f t="shared" si="2"/>
        <v>21</v>
      </c>
      <c r="M8" s="599" t="s">
        <v>287</v>
      </c>
      <c r="N8" s="589" t="s">
        <v>6</v>
      </c>
      <c r="O8" s="282">
        <f t="shared" si="3"/>
        <v>7742.0976050228055</v>
      </c>
      <c r="P8" s="631">
        <f t="shared" si="1"/>
        <v>4.8605009888017817E-2</v>
      </c>
    </row>
    <row r="9" spans="2:16">
      <c r="B9" s="568">
        <v>105</v>
      </c>
      <c r="C9" s="569">
        <v>145</v>
      </c>
      <c r="D9" s="570" t="s">
        <v>83</v>
      </c>
      <c r="E9" s="571">
        <v>78669</v>
      </c>
      <c r="F9" s="572" t="str">
        <f t="shared" si="0"/>
        <v>01</v>
      </c>
      <c r="G9" s="572" t="s">
        <v>272</v>
      </c>
      <c r="H9" s="573">
        <v>51670</v>
      </c>
      <c r="I9" s="624">
        <f>H9/SUM($H$9:$H$11)</f>
        <v>0.1453188323869469</v>
      </c>
      <c r="J9" s="625">
        <f>$E$9*I9</f>
        <v>11432.087225048726</v>
      </c>
      <c r="L9" s="602" t="str">
        <f t="shared" si="2"/>
        <v>22</v>
      </c>
      <c r="M9" s="599" t="s">
        <v>23</v>
      </c>
      <c r="N9" s="589" t="s">
        <v>202</v>
      </c>
      <c r="O9" s="282">
        <f t="shared" si="3"/>
        <v>1073.5042408131653</v>
      </c>
      <c r="P9" s="631">
        <f t="shared" si="1"/>
        <v>6.7394764186002867E-3</v>
      </c>
    </row>
    <row r="10" spans="2:16">
      <c r="B10" s="542"/>
      <c r="C10" s="543"/>
      <c r="D10" s="544"/>
      <c r="E10" s="636"/>
      <c r="F10" s="637" t="str">
        <f t="shared" si="0"/>
        <v>11</v>
      </c>
      <c r="G10" s="637" t="s">
        <v>320</v>
      </c>
      <c r="H10" s="534">
        <v>247022</v>
      </c>
      <c r="I10" s="614">
        <f t="shared" ref="I10:I11" si="6">H10/SUM($H$9:$H$11)</f>
        <v>0.69473482898951799</v>
      </c>
      <c r="J10" s="615">
        <f t="shared" ref="J10:J11" si="7">$E$9*I10</f>
        <v>54654.094261776394</v>
      </c>
      <c r="L10" s="602" t="str">
        <f t="shared" si="2"/>
        <v>25</v>
      </c>
      <c r="M10" s="599" t="s">
        <v>25</v>
      </c>
      <c r="N10" s="589" t="s">
        <v>7</v>
      </c>
      <c r="O10" s="282">
        <f t="shared" si="3"/>
        <v>225.01781688069798</v>
      </c>
      <c r="P10" s="631">
        <f t="shared" si="1"/>
        <v>1.4126653747391358E-3</v>
      </c>
    </row>
    <row r="11" spans="2:16" ht="13.8" thickBot="1">
      <c r="B11" s="574"/>
      <c r="C11" s="575"/>
      <c r="D11" s="576"/>
      <c r="E11" s="577"/>
      <c r="F11" s="578" t="str">
        <f t="shared" si="0"/>
        <v>11</v>
      </c>
      <c r="G11" s="578" t="s">
        <v>321</v>
      </c>
      <c r="H11" s="579">
        <v>56871</v>
      </c>
      <c r="I11" s="626">
        <f t="shared" si="6"/>
        <v>0.15994633862353508</v>
      </c>
      <c r="J11" s="627">
        <f t="shared" si="7"/>
        <v>12582.818513174881</v>
      </c>
      <c r="L11" s="602" t="str">
        <f t="shared" si="2"/>
        <v>28</v>
      </c>
      <c r="M11" s="599" t="s">
        <v>30</v>
      </c>
      <c r="N11" s="589" t="s">
        <v>11</v>
      </c>
      <c r="O11" s="282">
        <f t="shared" si="3"/>
        <v>307.20931771394964</v>
      </c>
      <c r="P11" s="631">
        <f t="shared" si="1"/>
        <v>1.9286649028411138E-3</v>
      </c>
    </row>
    <row r="12" spans="2:16">
      <c r="B12" s="568">
        <v>106</v>
      </c>
      <c r="C12" s="569">
        <v>146</v>
      </c>
      <c r="D12" s="570" t="s">
        <v>258</v>
      </c>
      <c r="E12" s="571">
        <v>1531</v>
      </c>
      <c r="F12" s="572" t="str">
        <f t="shared" si="0"/>
        <v>15</v>
      </c>
      <c r="G12" s="572" t="s">
        <v>271</v>
      </c>
      <c r="H12" s="573">
        <v>57321</v>
      </c>
      <c r="I12" s="624">
        <f>H12/SUM($H$12:$H$14)</f>
        <v>0.58817312428172719</v>
      </c>
      <c r="J12" s="625">
        <f>$E$12*I12</f>
        <v>900.49305327532431</v>
      </c>
      <c r="L12" s="602" t="str">
        <f t="shared" si="2"/>
        <v>30</v>
      </c>
      <c r="M12" s="599" t="s">
        <v>33</v>
      </c>
      <c r="N12" s="589" t="s">
        <v>94</v>
      </c>
      <c r="O12" s="282">
        <f t="shared" si="3"/>
        <v>8.9200078423683955</v>
      </c>
      <c r="P12" s="631">
        <f t="shared" si="1"/>
        <v>5.5999948786261163E-5</v>
      </c>
    </row>
    <row r="13" spans="2:16">
      <c r="B13" s="550"/>
      <c r="C13" s="551"/>
      <c r="D13" s="552"/>
      <c r="E13" s="553"/>
      <c r="F13" s="554" t="str">
        <f t="shared" si="0"/>
        <v>16</v>
      </c>
      <c r="G13" s="554" t="s">
        <v>273</v>
      </c>
      <c r="H13" s="555">
        <v>4427</v>
      </c>
      <c r="I13" s="620">
        <f t="shared" ref="I13:I14" si="8">H13/SUM($H$12:$H$14)</f>
        <v>4.5425627975701856E-2</v>
      </c>
      <c r="J13" s="621">
        <f t="shared" ref="J13:J14" si="9">$E$12*I13</f>
        <v>69.546636430799538</v>
      </c>
      <c r="L13" s="602" t="str">
        <f t="shared" si="2"/>
        <v>31</v>
      </c>
      <c r="M13" s="599" t="s">
        <v>35</v>
      </c>
      <c r="N13" s="589" t="s">
        <v>95</v>
      </c>
      <c r="O13" s="282">
        <f t="shared" si="3"/>
        <v>134.49583290106165</v>
      </c>
      <c r="P13" s="631">
        <f t="shared" si="1"/>
        <v>8.443669431152873E-4</v>
      </c>
    </row>
    <row r="14" spans="2:16" ht="13.8" thickBot="1">
      <c r="B14" s="574"/>
      <c r="C14" s="575"/>
      <c r="D14" s="576"/>
      <c r="E14" s="577"/>
      <c r="F14" s="578" t="str">
        <f t="shared" si="0"/>
        <v>39</v>
      </c>
      <c r="G14" s="578" t="s">
        <v>274</v>
      </c>
      <c r="H14" s="579">
        <v>35708</v>
      </c>
      <c r="I14" s="626">
        <f t="shared" si="8"/>
        <v>0.36640124774257099</v>
      </c>
      <c r="J14" s="627">
        <f t="shared" si="9"/>
        <v>560.9603102938762</v>
      </c>
      <c r="L14" s="602" t="str">
        <f t="shared" si="2"/>
        <v>33</v>
      </c>
      <c r="M14" s="599" t="s">
        <v>306</v>
      </c>
      <c r="N14" s="589" t="s">
        <v>12</v>
      </c>
      <c r="O14" s="282">
        <f t="shared" si="3"/>
        <v>723.89421506066992</v>
      </c>
      <c r="P14" s="631">
        <f t="shared" si="1"/>
        <v>4.5446192073419506E-3</v>
      </c>
    </row>
    <row r="15" spans="2:16">
      <c r="B15" s="568">
        <v>107</v>
      </c>
      <c r="C15" s="569">
        <v>147</v>
      </c>
      <c r="D15" s="570" t="s">
        <v>250</v>
      </c>
      <c r="E15" s="571">
        <v>1836</v>
      </c>
      <c r="F15" s="572" t="str">
        <f t="shared" si="0"/>
        <v>33</v>
      </c>
      <c r="G15" s="572" t="s">
        <v>306</v>
      </c>
      <c r="H15" s="573">
        <v>28237</v>
      </c>
      <c r="I15" s="624">
        <f>H15/SUM($H$15:$H$16)</f>
        <v>0.39427789491321891</v>
      </c>
      <c r="J15" s="625">
        <f>$E$15*I15</f>
        <v>723.89421506066992</v>
      </c>
      <c r="L15" s="602" t="str">
        <f t="shared" si="2"/>
        <v>34</v>
      </c>
      <c r="M15" s="599" t="s">
        <v>75</v>
      </c>
      <c r="N15" s="589" t="s">
        <v>207</v>
      </c>
      <c r="O15" s="282">
        <f t="shared" si="3"/>
        <v>5949.9409683954291</v>
      </c>
      <c r="P15" s="631">
        <f t="shared" si="1"/>
        <v>3.735382248531214E-2</v>
      </c>
    </row>
    <row r="16" spans="2:16" ht="13.8" thickBot="1">
      <c r="B16" s="574"/>
      <c r="C16" s="575"/>
      <c r="D16" s="576"/>
      <c r="E16" s="577"/>
      <c r="F16" s="578" t="str">
        <f t="shared" si="0"/>
        <v>34</v>
      </c>
      <c r="G16" s="578" t="s">
        <v>281</v>
      </c>
      <c r="H16" s="579">
        <v>43380</v>
      </c>
      <c r="I16" s="626">
        <f>H16/SUM($H$15:$H$16)</f>
        <v>0.60572210508678104</v>
      </c>
      <c r="J16" s="627">
        <f t="shared" ref="J16" si="10">$E$15*I16</f>
        <v>1112.1057849393301</v>
      </c>
      <c r="L16" s="602" t="str">
        <f t="shared" si="2"/>
        <v>35</v>
      </c>
      <c r="M16" s="599" t="s">
        <v>303</v>
      </c>
      <c r="N16" s="589" t="s">
        <v>301</v>
      </c>
      <c r="O16" s="282">
        <f t="shared" si="3"/>
        <v>1744.3195044821769</v>
      </c>
      <c r="P16" s="631">
        <f t="shared" si="1"/>
        <v>1.0950865138695032E-2</v>
      </c>
    </row>
    <row r="17" spans="2:16">
      <c r="B17" s="568">
        <v>108</v>
      </c>
      <c r="C17" s="569">
        <v>148</v>
      </c>
      <c r="D17" s="570" t="s">
        <v>259</v>
      </c>
      <c r="E17" s="571">
        <v>4333</v>
      </c>
      <c r="F17" s="572" t="str">
        <f t="shared" si="0"/>
        <v>25</v>
      </c>
      <c r="G17" s="572" t="s">
        <v>275</v>
      </c>
      <c r="H17" s="573">
        <v>2119</v>
      </c>
      <c r="I17" s="624">
        <f>H17/SUM($H$17:$H$20)</f>
        <v>5.1931183217331638E-2</v>
      </c>
      <c r="J17" s="625">
        <f>$E$17*I17</f>
        <v>225.01781688069798</v>
      </c>
      <c r="L17" s="602" t="str">
        <f t="shared" si="2"/>
        <v>39</v>
      </c>
      <c r="M17" s="599" t="s">
        <v>208</v>
      </c>
      <c r="N17" s="589" t="s">
        <v>16</v>
      </c>
      <c r="O17" s="282">
        <f t="shared" si="3"/>
        <v>11653.897222902904</v>
      </c>
      <c r="P17" s="631">
        <f t="shared" si="1"/>
        <v>7.3163349088450361E-2</v>
      </c>
    </row>
    <row r="18" spans="2:16">
      <c r="B18" s="550"/>
      <c r="C18" s="551"/>
      <c r="D18" s="552"/>
      <c r="E18" s="553"/>
      <c r="F18" s="554" t="str">
        <f t="shared" si="0"/>
        <v>28</v>
      </c>
      <c r="G18" s="554" t="s">
        <v>276</v>
      </c>
      <c r="H18" s="555">
        <v>2893</v>
      </c>
      <c r="I18" s="620">
        <f>H18/SUM($H$17:$H$20)</f>
        <v>7.0899911773355556E-2</v>
      </c>
      <c r="J18" s="621">
        <f>$E$17*I18</f>
        <v>307.20931771394964</v>
      </c>
      <c r="L18" s="602" t="str">
        <f t="shared" si="2"/>
        <v>59</v>
      </c>
      <c r="M18" s="599" t="s">
        <v>300</v>
      </c>
      <c r="N18" s="589" t="s">
        <v>302</v>
      </c>
      <c r="O18" s="282">
        <f t="shared" si="3"/>
        <v>1744.3195044821769</v>
      </c>
      <c r="P18" s="631">
        <f t="shared" si="1"/>
        <v>1.0950865138695032E-2</v>
      </c>
    </row>
    <row r="19" spans="2:16" ht="13.8" thickBot="1">
      <c r="B19" s="550"/>
      <c r="C19" s="551"/>
      <c r="D19" s="552"/>
      <c r="E19" s="553"/>
      <c r="F19" s="554" t="str">
        <f t="shared" si="0"/>
        <v>30</v>
      </c>
      <c r="G19" s="554" t="s">
        <v>277</v>
      </c>
      <c r="H19" s="555">
        <v>84</v>
      </c>
      <c r="I19" s="620">
        <f>H19/SUM($H$17:$H$20)</f>
        <v>2.0586217037545339E-3</v>
      </c>
      <c r="J19" s="621">
        <f>$E$17*I19</f>
        <v>8.9200078423683955</v>
      </c>
      <c r="L19" s="603" t="str">
        <f t="shared" si="2"/>
        <v>67</v>
      </c>
      <c r="M19" s="600" t="s">
        <v>227</v>
      </c>
      <c r="N19" s="590" t="s">
        <v>34</v>
      </c>
      <c r="O19" s="481">
        <f t="shared" si="3"/>
        <v>1836</v>
      </c>
      <c r="P19" s="632">
        <f t="shared" si="1"/>
        <v>1.1526436723880316E-2</v>
      </c>
    </row>
    <row r="20" spans="2:16" ht="13.8" thickBot="1">
      <c r="B20" s="574"/>
      <c r="C20" s="575"/>
      <c r="D20" s="576"/>
      <c r="E20" s="577"/>
      <c r="F20" s="578" t="str">
        <f t="shared" si="0"/>
        <v>39</v>
      </c>
      <c r="G20" s="578" t="s">
        <v>274</v>
      </c>
      <c r="H20" s="579">
        <v>35708</v>
      </c>
      <c r="I20" s="626">
        <f>H20/SUM($H$17:$H$20)</f>
        <v>0.87511028330555829</v>
      </c>
      <c r="J20" s="627">
        <f>$E$17*I20</f>
        <v>3791.8528575629839</v>
      </c>
    </row>
    <row r="21" spans="2:16">
      <c r="B21" s="568">
        <v>109</v>
      </c>
      <c r="C21" s="569">
        <v>149</v>
      </c>
      <c r="D21" s="570" t="s">
        <v>260</v>
      </c>
      <c r="E21" s="571">
        <v>29024</v>
      </c>
      <c r="F21" s="572" t="str">
        <f t="shared" si="0"/>
        <v>11</v>
      </c>
      <c r="G21" s="572" t="s">
        <v>323</v>
      </c>
      <c r="H21" s="573">
        <v>38986</v>
      </c>
      <c r="I21" s="624">
        <f>H21/SUM(H$21:H$29)</f>
        <v>0.14980038654693703</v>
      </c>
      <c r="J21" s="625">
        <f t="shared" ref="J21:J29" si="11">$E$21*I21</f>
        <v>4347.8064191383</v>
      </c>
    </row>
    <row r="22" spans="2:16">
      <c r="B22" s="638"/>
      <c r="C22" s="639"/>
      <c r="D22" s="640"/>
      <c r="E22" s="641"/>
      <c r="F22" s="642" t="str">
        <f t="shared" si="0"/>
        <v>16</v>
      </c>
      <c r="G22" s="642" t="s">
        <v>322</v>
      </c>
      <c r="H22" s="643">
        <v>4427</v>
      </c>
      <c r="I22" s="644">
        <f t="shared" ref="I22" si="12">H22/SUM(H$21:H$29)</f>
        <v>1.7010370677763561E-2</v>
      </c>
      <c r="J22" s="645">
        <f t="shared" si="11"/>
        <v>493.70899855140959</v>
      </c>
    </row>
    <row r="23" spans="2:16">
      <c r="B23" s="550"/>
      <c r="C23" s="551"/>
      <c r="D23" s="552"/>
      <c r="E23" s="553"/>
      <c r="F23" s="554" t="str">
        <f t="shared" si="0"/>
        <v>20</v>
      </c>
      <c r="G23" s="554" t="s">
        <v>279</v>
      </c>
      <c r="H23" s="555">
        <v>35842</v>
      </c>
      <c r="I23" s="620">
        <f t="shared" ref="I23:I29" si="13">H23/SUM(H$21:H$29)</f>
        <v>0.13771983416137373</v>
      </c>
      <c r="J23" s="621">
        <f t="shared" si="11"/>
        <v>3997.1804666997114</v>
      </c>
    </row>
    <row r="24" spans="2:16">
      <c r="B24" s="550"/>
      <c r="C24" s="551"/>
      <c r="D24" s="552"/>
      <c r="E24" s="553"/>
      <c r="F24" s="554" t="str">
        <f t="shared" si="0"/>
        <v>21</v>
      </c>
      <c r="G24" s="554" t="s">
        <v>287</v>
      </c>
      <c r="H24" s="555">
        <v>69422</v>
      </c>
      <c r="I24" s="620">
        <f t="shared" si="13"/>
        <v>0.26674812586214186</v>
      </c>
      <c r="J24" s="621">
        <f t="shared" si="11"/>
        <v>7742.0976050228055</v>
      </c>
    </row>
    <row r="25" spans="2:16">
      <c r="B25" s="550"/>
      <c r="C25" s="551"/>
      <c r="D25" s="552"/>
      <c r="E25" s="553"/>
      <c r="F25" s="554" t="str">
        <f t="shared" si="0"/>
        <v>31</v>
      </c>
      <c r="G25" s="554" t="s">
        <v>280</v>
      </c>
      <c r="H25" s="555">
        <v>1206</v>
      </c>
      <c r="I25" s="620">
        <f t="shared" si="13"/>
        <v>4.6339523463706468E-3</v>
      </c>
      <c r="J25" s="621">
        <f t="shared" si="11"/>
        <v>134.49583290106165</v>
      </c>
    </row>
    <row r="26" spans="2:16">
      <c r="B26" s="550"/>
      <c r="C26" s="551"/>
      <c r="D26" s="552"/>
      <c r="E26" s="553"/>
      <c r="F26" s="554" t="str">
        <f t="shared" si="0"/>
        <v>34</v>
      </c>
      <c r="G26" s="554" t="s">
        <v>281</v>
      </c>
      <c r="H26" s="555">
        <v>43380</v>
      </c>
      <c r="I26" s="620">
        <f t="shared" si="13"/>
        <v>0.16668395753363074</v>
      </c>
      <c r="J26" s="621">
        <f t="shared" si="11"/>
        <v>4837.835183456099</v>
      </c>
    </row>
    <row r="27" spans="2:16">
      <c r="B27" s="550"/>
      <c r="C27" s="551"/>
      <c r="D27" s="552"/>
      <c r="E27" s="553"/>
      <c r="F27" s="554" t="str">
        <f t="shared" si="0"/>
        <v>35</v>
      </c>
      <c r="G27" s="554" t="s">
        <v>303</v>
      </c>
      <c r="H27" s="555">
        <v>15641</v>
      </c>
      <c r="I27" s="620">
        <f t="shared" si="13"/>
        <v>6.0099211152224948E-2</v>
      </c>
      <c r="J27" s="621">
        <f t="shared" si="11"/>
        <v>1744.3195044821769</v>
      </c>
    </row>
    <row r="28" spans="2:16">
      <c r="B28" s="550"/>
      <c r="C28" s="551"/>
      <c r="D28" s="552"/>
      <c r="E28" s="553"/>
      <c r="F28" s="554" t="str">
        <f t="shared" si="0"/>
        <v>39</v>
      </c>
      <c r="G28" s="554" t="s">
        <v>274</v>
      </c>
      <c r="H28" s="555">
        <v>35708</v>
      </c>
      <c r="I28" s="620">
        <f t="shared" si="13"/>
        <v>0.13720495056733256</v>
      </c>
      <c r="J28" s="621">
        <f t="shared" si="11"/>
        <v>3982.2364852662604</v>
      </c>
    </row>
    <row r="29" spans="2:16" ht="13.8" thickBot="1">
      <c r="B29" s="574"/>
      <c r="C29" s="575"/>
      <c r="D29" s="576"/>
      <c r="E29" s="577"/>
      <c r="F29" s="578" t="str">
        <f t="shared" si="0"/>
        <v>59</v>
      </c>
      <c r="G29" s="578" t="s">
        <v>300</v>
      </c>
      <c r="H29" s="579">
        <v>15641</v>
      </c>
      <c r="I29" s="626">
        <f t="shared" si="13"/>
        <v>6.0099211152224948E-2</v>
      </c>
      <c r="J29" s="627">
        <f t="shared" si="11"/>
        <v>1744.3195044821769</v>
      </c>
    </row>
    <row r="30" spans="2:16" ht="13.8" thickBot="1">
      <c r="B30" s="580">
        <v>110</v>
      </c>
      <c r="C30" s="581" t="s">
        <v>248</v>
      </c>
      <c r="D30" s="582" t="s">
        <v>261</v>
      </c>
      <c r="E30" s="583">
        <v>1836</v>
      </c>
      <c r="F30" s="584" t="str">
        <f t="shared" si="0"/>
        <v>67</v>
      </c>
      <c r="G30" s="584" t="s">
        <v>282</v>
      </c>
      <c r="H30" s="535">
        <v>418000</v>
      </c>
      <c r="I30" s="628">
        <v>1</v>
      </c>
      <c r="J30" s="629">
        <f>E30*I30</f>
        <v>1836</v>
      </c>
    </row>
    <row r="31" spans="2:16" ht="13.8" thickTop="1"/>
  </sheetData>
  <mergeCells count="1">
    <mergeCell ref="B2:C2"/>
  </mergeCells>
  <phoneticPr fontId="3"/>
  <pageMargins left="0.7" right="0.7" top="0.75" bottom="0.75" header="0.3" footer="0.3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1"/>
  <sheetViews>
    <sheetView showGridLines="0" workbookViewId="0"/>
  </sheetViews>
  <sheetFormatPr defaultRowHeight="13.2"/>
  <cols>
    <col min="1" max="1" width="3.109375" customWidth="1"/>
    <col min="4" max="4" width="19.21875" bestFit="1" customWidth="1"/>
    <col min="5" max="5" width="10.21875" bestFit="1" customWidth="1"/>
    <col min="6" max="6" width="12" style="530" customWidth="1"/>
    <col min="7" max="7" width="17.21875" style="530" customWidth="1"/>
    <col min="8" max="8" width="12.88671875" customWidth="1"/>
    <col min="9" max="9" width="13.77734375" customWidth="1"/>
    <col min="10" max="10" width="13.109375" customWidth="1"/>
    <col min="11" max="11" width="4.44140625" customWidth="1"/>
    <col min="12" max="12" width="7.109375" bestFit="1" customWidth="1"/>
    <col min="13" max="13" width="16" style="21" customWidth="1"/>
    <col min="14" max="14" width="24.33203125" bestFit="1" customWidth="1"/>
    <col min="15" max="15" width="11.77734375" customWidth="1"/>
    <col min="16" max="16" width="12.88671875" customWidth="1"/>
  </cols>
  <sheetData>
    <row r="1" spans="2:16" ht="16.8" thickBot="1">
      <c r="B1" s="594" t="s">
        <v>292</v>
      </c>
      <c r="E1" s="5" t="s">
        <v>299</v>
      </c>
      <c r="H1" s="5" t="s">
        <v>299</v>
      </c>
      <c r="J1" s="5" t="s">
        <v>299</v>
      </c>
      <c r="O1" s="5" t="s">
        <v>299</v>
      </c>
    </row>
    <row r="2" spans="2:16" ht="40.799999999999997" thickTop="1" thickBot="1">
      <c r="B2" s="877" t="s">
        <v>262</v>
      </c>
      <c r="C2" s="878"/>
      <c r="D2" s="635" t="s">
        <v>254</v>
      </c>
      <c r="E2" s="635" t="s">
        <v>283</v>
      </c>
      <c r="F2" s="532" t="s">
        <v>326</v>
      </c>
      <c r="G2" s="532" t="s">
        <v>325</v>
      </c>
      <c r="H2" s="533" t="s">
        <v>327</v>
      </c>
      <c r="I2" s="533" t="s">
        <v>284</v>
      </c>
      <c r="J2" s="585" t="s">
        <v>285</v>
      </c>
      <c r="L2" s="604" t="s">
        <v>305</v>
      </c>
      <c r="M2" s="605" t="s">
        <v>328</v>
      </c>
      <c r="N2" s="597" t="s">
        <v>304</v>
      </c>
      <c r="O2" s="587" t="s">
        <v>283</v>
      </c>
      <c r="P2" s="586" t="s">
        <v>286</v>
      </c>
    </row>
    <row r="3" spans="2:16" ht="14.4" thickTop="1" thickBot="1">
      <c r="B3" s="536">
        <v>101</v>
      </c>
      <c r="C3" s="537">
        <v>141</v>
      </c>
      <c r="D3" s="538" t="s">
        <v>255</v>
      </c>
      <c r="E3" s="539">
        <v>389609</v>
      </c>
      <c r="F3" s="646" t="str">
        <f t="shared" ref="F3:F30" si="0">LEFT(G3,2)</f>
        <v>15</v>
      </c>
      <c r="G3" s="540" t="s">
        <v>271</v>
      </c>
      <c r="H3" s="541">
        <v>57321</v>
      </c>
      <c r="I3" s="612">
        <f>H3/H3</f>
        <v>1</v>
      </c>
      <c r="J3" s="613">
        <f>E3*I3</f>
        <v>389609</v>
      </c>
      <c r="L3" s="601" t="str">
        <f>LEFT(M3,2)</f>
        <v>01</v>
      </c>
      <c r="M3" s="598" t="s">
        <v>0</v>
      </c>
      <c r="N3" s="588" t="s">
        <v>201</v>
      </c>
      <c r="O3" s="258">
        <f>SUMIF($F$3:$F$30,L3,$J$3:$J$30)</f>
        <v>258023.75922129132</v>
      </c>
      <c r="P3" s="630">
        <f t="shared" ref="P3:P19" si="1">O3/SUM($O$3:$O$19)</f>
        <v>4.0970036547511142E-2</v>
      </c>
    </row>
    <row r="4" spans="2:16" ht="13.8" thickBot="1">
      <c r="B4" s="542">
        <v>102</v>
      </c>
      <c r="C4" s="543">
        <v>142</v>
      </c>
      <c r="D4" s="544" t="s">
        <v>249</v>
      </c>
      <c r="E4" s="545">
        <v>1326047</v>
      </c>
      <c r="F4" s="546" t="str">
        <f t="shared" si="0"/>
        <v>15</v>
      </c>
      <c r="G4" s="546" t="s">
        <v>271</v>
      </c>
      <c r="H4" s="534">
        <v>57321</v>
      </c>
      <c r="I4" s="614">
        <f>H4/H4</f>
        <v>1</v>
      </c>
      <c r="J4" s="615">
        <f>E4*I4</f>
        <v>1326047</v>
      </c>
      <c r="L4" s="602" t="str">
        <f t="shared" ref="L4:L19" si="2">LEFT(M4,2)</f>
        <v>11</v>
      </c>
      <c r="M4" s="599" t="s">
        <v>324</v>
      </c>
      <c r="N4" s="589" t="s">
        <v>83</v>
      </c>
      <c r="O4" s="282">
        <f t="shared" ref="O4:O19" si="3">SUMIF($F$3:$F$30,L4,$J$3:$J$30)</f>
        <v>1734243.8847482307</v>
      </c>
      <c r="P4" s="631">
        <f t="shared" si="1"/>
        <v>0.27537012697925889</v>
      </c>
    </row>
    <row r="5" spans="2:16" ht="13.8" thickBot="1">
      <c r="B5" s="593">
        <v>103</v>
      </c>
      <c r="C5" s="634">
        <v>143</v>
      </c>
      <c r="D5" s="529" t="s">
        <v>256</v>
      </c>
      <c r="E5" s="547">
        <v>124536</v>
      </c>
      <c r="F5" s="548" t="str">
        <f t="shared" si="0"/>
        <v>15</v>
      </c>
      <c r="G5" s="548" t="s">
        <v>271</v>
      </c>
      <c r="H5" s="549">
        <v>57321</v>
      </c>
      <c r="I5" s="616">
        <f>H5/H5</f>
        <v>1</v>
      </c>
      <c r="J5" s="617">
        <f>E5*I5</f>
        <v>124536</v>
      </c>
      <c r="L5" s="602" t="str">
        <f t="shared" si="2"/>
        <v>15</v>
      </c>
      <c r="M5" s="599" t="s">
        <v>14</v>
      </c>
      <c r="N5" s="589" t="s">
        <v>2</v>
      </c>
      <c r="O5" s="282">
        <f t="shared" si="3"/>
        <v>2333794.152306302</v>
      </c>
      <c r="P5" s="631">
        <f t="shared" si="1"/>
        <v>0.37056909798896953</v>
      </c>
    </row>
    <row r="6" spans="2:16">
      <c r="B6" s="556">
        <v>104</v>
      </c>
      <c r="C6" s="557">
        <v>144</v>
      </c>
      <c r="D6" s="558" t="s">
        <v>257</v>
      </c>
      <c r="E6" s="559">
        <v>829741</v>
      </c>
      <c r="F6" s="560" t="str">
        <f t="shared" si="0"/>
        <v>15</v>
      </c>
      <c r="G6" s="560" t="s">
        <v>271</v>
      </c>
      <c r="H6" s="561">
        <v>57321</v>
      </c>
      <c r="I6" s="618">
        <f>H6/SUM($H$6:$H$8)</f>
        <v>0.54811195364270071</v>
      </c>
      <c r="J6" s="619">
        <f>E6*I6</f>
        <v>454790.96052744816</v>
      </c>
      <c r="L6" s="602" t="str">
        <f t="shared" si="2"/>
        <v>16</v>
      </c>
      <c r="M6" s="599" t="s">
        <v>15</v>
      </c>
      <c r="N6" s="589" t="s">
        <v>3</v>
      </c>
      <c r="O6" s="282">
        <f t="shared" si="3"/>
        <v>27604.249461161166</v>
      </c>
      <c r="P6" s="631">
        <f t="shared" si="1"/>
        <v>4.3831122866497081E-3</v>
      </c>
    </row>
    <row r="7" spans="2:16">
      <c r="B7" s="550"/>
      <c r="C7" s="551"/>
      <c r="D7" s="552"/>
      <c r="E7" s="553"/>
      <c r="F7" s="554" t="str">
        <f t="shared" si="0"/>
        <v>22</v>
      </c>
      <c r="G7" s="554" t="s">
        <v>278</v>
      </c>
      <c r="H7" s="555">
        <v>11550</v>
      </c>
      <c r="I7" s="620">
        <f t="shared" ref="I7:I8" si="4">H7/SUM($H$6:$H$8)</f>
        <v>0.11044282312892646</v>
      </c>
      <c r="J7" s="621">
        <f>I7*$E$6</f>
        <v>91638.938505818573</v>
      </c>
      <c r="L7" s="602" t="str">
        <f t="shared" si="2"/>
        <v>20</v>
      </c>
      <c r="M7" s="599" t="s">
        <v>19</v>
      </c>
      <c r="N7" s="589" t="s">
        <v>5</v>
      </c>
      <c r="O7" s="282">
        <f t="shared" si="3"/>
        <v>199222.20682182338</v>
      </c>
      <c r="P7" s="631">
        <f t="shared" si="1"/>
        <v>3.1633292682809705E-2</v>
      </c>
    </row>
    <row r="8" spans="2:16" ht="13.8" thickBot="1">
      <c r="B8" s="562"/>
      <c r="C8" s="563"/>
      <c r="D8" s="564"/>
      <c r="E8" s="565"/>
      <c r="F8" s="566" t="str">
        <f t="shared" si="0"/>
        <v>39</v>
      </c>
      <c r="G8" s="566" t="s">
        <v>274</v>
      </c>
      <c r="H8" s="567">
        <v>35708</v>
      </c>
      <c r="I8" s="622">
        <f t="shared" si="4"/>
        <v>0.34144522322837279</v>
      </c>
      <c r="J8" s="623">
        <f t="shared" ref="J8" si="5">I8*$E$6</f>
        <v>283311.10096673324</v>
      </c>
      <c r="L8" s="602" t="str">
        <f t="shared" si="2"/>
        <v>21</v>
      </c>
      <c r="M8" s="599" t="s">
        <v>287</v>
      </c>
      <c r="N8" s="589" t="s">
        <v>6</v>
      </c>
      <c r="O8" s="282">
        <f t="shared" si="3"/>
        <v>385871.43691715371</v>
      </c>
      <c r="P8" s="631">
        <f t="shared" si="1"/>
        <v>6.1270198220691241E-2</v>
      </c>
    </row>
    <row r="9" spans="2:16">
      <c r="B9" s="568">
        <v>105</v>
      </c>
      <c r="C9" s="569">
        <v>145</v>
      </c>
      <c r="D9" s="570" t="s">
        <v>83</v>
      </c>
      <c r="E9" s="571">
        <v>1775570</v>
      </c>
      <c r="F9" s="572" t="str">
        <f t="shared" si="0"/>
        <v>01</v>
      </c>
      <c r="G9" s="572" t="s">
        <v>272</v>
      </c>
      <c r="H9" s="573">
        <v>51670</v>
      </c>
      <c r="I9" s="624">
        <f>H9/SUM($H$9:$H$11)</f>
        <v>0.1453188323869469</v>
      </c>
      <c r="J9" s="625">
        <f>$E$9*I9</f>
        <v>258023.75922129132</v>
      </c>
      <c r="L9" s="602" t="str">
        <f t="shared" si="2"/>
        <v>22</v>
      </c>
      <c r="M9" s="599" t="s">
        <v>23</v>
      </c>
      <c r="N9" s="589" t="s">
        <v>202</v>
      </c>
      <c r="O9" s="282">
        <f t="shared" si="3"/>
        <v>91638.938505818573</v>
      </c>
      <c r="P9" s="631">
        <f t="shared" si="1"/>
        <v>1.4550794357424074E-2</v>
      </c>
    </row>
    <row r="10" spans="2:16">
      <c r="B10" s="542"/>
      <c r="C10" s="543"/>
      <c r="D10" s="544"/>
      <c r="E10" s="636"/>
      <c r="F10" s="637" t="str">
        <f t="shared" si="0"/>
        <v>11</v>
      </c>
      <c r="G10" s="637" t="s">
        <v>320</v>
      </c>
      <c r="H10" s="534">
        <v>247022</v>
      </c>
      <c r="I10" s="614">
        <f t="shared" ref="I10:I11" si="6">H10/SUM($H$9:$H$11)</f>
        <v>0.69473482898951799</v>
      </c>
      <c r="J10" s="615">
        <f t="shared" ref="J10:J11" si="7">$E$9*I10</f>
        <v>1233550.3203089184</v>
      </c>
      <c r="L10" s="602" t="str">
        <f t="shared" si="2"/>
        <v>25</v>
      </c>
      <c r="M10" s="599" t="s">
        <v>25</v>
      </c>
      <c r="N10" s="589" t="s">
        <v>7</v>
      </c>
      <c r="O10" s="282">
        <f t="shared" si="3"/>
        <v>8674.7925693559464</v>
      </c>
      <c r="P10" s="631">
        <f t="shared" si="1"/>
        <v>1.3774179931383009E-3</v>
      </c>
    </row>
    <row r="11" spans="2:16" ht="13.8" thickBot="1">
      <c r="B11" s="574"/>
      <c r="C11" s="575"/>
      <c r="D11" s="576"/>
      <c r="E11" s="577"/>
      <c r="F11" s="578" t="str">
        <f t="shared" si="0"/>
        <v>11</v>
      </c>
      <c r="G11" s="578" t="s">
        <v>321</v>
      </c>
      <c r="H11" s="579">
        <v>56871</v>
      </c>
      <c r="I11" s="626">
        <f t="shared" si="6"/>
        <v>0.15994633862353508</v>
      </c>
      <c r="J11" s="627">
        <f t="shared" si="7"/>
        <v>283995.92046979017</v>
      </c>
      <c r="L11" s="602" t="str">
        <f t="shared" si="2"/>
        <v>28</v>
      </c>
      <c r="M11" s="599" t="s">
        <v>30</v>
      </c>
      <c r="N11" s="589" t="s">
        <v>11</v>
      </c>
      <c r="O11" s="282">
        <f t="shared" si="3"/>
        <v>11843.404862268406</v>
      </c>
      <c r="P11" s="631">
        <f t="shared" si="1"/>
        <v>1.8805428287631449E-3</v>
      </c>
    </row>
    <row r="12" spans="2:16">
      <c r="B12" s="568">
        <v>106</v>
      </c>
      <c r="C12" s="569">
        <v>146</v>
      </c>
      <c r="D12" s="570" t="s">
        <v>258</v>
      </c>
      <c r="E12" s="571">
        <v>65986</v>
      </c>
      <c r="F12" s="572" t="str">
        <f t="shared" si="0"/>
        <v>15</v>
      </c>
      <c r="G12" s="572" t="s">
        <v>271</v>
      </c>
      <c r="H12" s="573">
        <v>57321</v>
      </c>
      <c r="I12" s="624">
        <f>H12/SUM($H$12:$H$14)</f>
        <v>0.58817312428172719</v>
      </c>
      <c r="J12" s="625">
        <f>$E$12*I12</f>
        <v>38811.191778854052</v>
      </c>
      <c r="L12" s="602" t="str">
        <f t="shared" si="2"/>
        <v>30</v>
      </c>
      <c r="M12" s="599" t="s">
        <v>33</v>
      </c>
      <c r="N12" s="589" t="s">
        <v>94</v>
      </c>
      <c r="O12" s="282">
        <f t="shared" si="3"/>
        <v>343.88040388197237</v>
      </c>
      <c r="P12" s="631">
        <f t="shared" si="1"/>
        <v>5.4602695339130374E-5</v>
      </c>
    </row>
    <row r="13" spans="2:16">
      <c r="B13" s="550"/>
      <c r="C13" s="551"/>
      <c r="D13" s="552"/>
      <c r="E13" s="553"/>
      <c r="F13" s="554" t="str">
        <f t="shared" si="0"/>
        <v>16</v>
      </c>
      <c r="G13" s="554" t="s">
        <v>273</v>
      </c>
      <c r="H13" s="555">
        <v>4427</v>
      </c>
      <c r="I13" s="620">
        <f t="shared" ref="I13:I14" si="8">H13/SUM($H$12:$H$14)</f>
        <v>4.5425627975701856E-2</v>
      </c>
      <c r="J13" s="621">
        <f t="shared" ref="J13:J14" si="9">$E$12*I13</f>
        <v>2997.4554876046627</v>
      </c>
      <c r="L13" s="602" t="str">
        <f t="shared" si="2"/>
        <v>31</v>
      </c>
      <c r="M13" s="599" t="s">
        <v>35</v>
      </c>
      <c r="N13" s="589" t="s">
        <v>95</v>
      </c>
      <c r="O13" s="282">
        <f t="shared" si="3"/>
        <v>6703.3642494034648</v>
      </c>
      <c r="P13" s="631">
        <f t="shared" si="1"/>
        <v>1.0643867801871688E-3</v>
      </c>
    </row>
    <row r="14" spans="2:16" ht="13.8" thickBot="1">
      <c r="B14" s="574"/>
      <c r="C14" s="575"/>
      <c r="D14" s="576"/>
      <c r="E14" s="577"/>
      <c r="F14" s="578" t="str">
        <f t="shared" si="0"/>
        <v>39</v>
      </c>
      <c r="G14" s="578" t="s">
        <v>274</v>
      </c>
      <c r="H14" s="579">
        <v>35708</v>
      </c>
      <c r="I14" s="626">
        <f t="shared" si="8"/>
        <v>0.36640124774257099</v>
      </c>
      <c r="J14" s="627">
        <f t="shared" si="9"/>
        <v>24177.352733541291</v>
      </c>
      <c r="L14" s="602" t="str">
        <f t="shared" si="2"/>
        <v>33</v>
      </c>
      <c r="M14" s="599" t="s">
        <v>306</v>
      </c>
      <c r="N14" s="589" t="s">
        <v>12</v>
      </c>
      <c r="O14" s="282">
        <f t="shared" si="3"/>
        <v>8164.3123699680236</v>
      </c>
      <c r="P14" s="631">
        <f t="shared" si="1"/>
        <v>1.296361921058648E-3</v>
      </c>
    </row>
    <row r="15" spans="2:16">
      <c r="B15" s="568">
        <v>107</v>
      </c>
      <c r="C15" s="569">
        <v>147</v>
      </c>
      <c r="D15" s="570" t="s">
        <v>250</v>
      </c>
      <c r="E15" s="571">
        <v>20707</v>
      </c>
      <c r="F15" s="572" t="str">
        <f t="shared" si="0"/>
        <v>33</v>
      </c>
      <c r="G15" s="572" t="s">
        <v>306</v>
      </c>
      <c r="H15" s="573">
        <v>28237</v>
      </c>
      <c r="I15" s="624">
        <f>H15/SUM($H$15:$H$16)</f>
        <v>0.39427789491321891</v>
      </c>
      <c r="J15" s="625">
        <f>$E$15*I15</f>
        <v>8164.3123699680236</v>
      </c>
      <c r="L15" s="602" t="str">
        <f t="shared" si="2"/>
        <v>34</v>
      </c>
      <c r="M15" s="599" t="s">
        <v>75</v>
      </c>
      <c r="N15" s="589" t="s">
        <v>207</v>
      </c>
      <c r="O15" s="282">
        <f t="shared" si="3"/>
        <v>253663.70018320141</v>
      </c>
      <c r="P15" s="631">
        <f t="shared" si="1"/>
        <v>4.0277729069010115E-2</v>
      </c>
    </row>
    <row r="16" spans="2:16" ht="13.8" thickBot="1">
      <c r="B16" s="574"/>
      <c r="C16" s="575"/>
      <c r="D16" s="576"/>
      <c r="E16" s="577"/>
      <c r="F16" s="578" t="str">
        <f t="shared" si="0"/>
        <v>34</v>
      </c>
      <c r="G16" s="578" t="s">
        <v>281</v>
      </c>
      <c r="H16" s="579">
        <v>43380</v>
      </c>
      <c r="I16" s="626">
        <f>H16/SUM($H$15:$H$16)</f>
        <v>0.60572210508678104</v>
      </c>
      <c r="J16" s="627">
        <f t="shared" ref="J16" si="10">$E$15*I16</f>
        <v>12542.687630031975</v>
      </c>
      <c r="L16" s="602" t="str">
        <f t="shared" si="2"/>
        <v>35</v>
      </c>
      <c r="M16" s="599" t="s">
        <v>303</v>
      </c>
      <c r="N16" s="589" t="s">
        <v>301</v>
      </c>
      <c r="O16" s="282">
        <f t="shared" si="3"/>
        <v>86938.076471740962</v>
      </c>
      <c r="P16" s="631">
        <f t="shared" si="1"/>
        <v>1.3804372826623142E-2</v>
      </c>
    </row>
    <row r="17" spans="2:16">
      <c r="B17" s="568">
        <v>108</v>
      </c>
      <c r="C17" s="569">
        <v>148</v>
      </c>
      <c r="D17" s="570" t="s">
        <v>259</v>
      </c>
      <c r="E17" s="571">
        <v>167044</v>
      </c>
      <c r="F17" s="572" t="str">
        <f t="shared" si="0"/>
        <v>25</v>
      </c>
      <c r="G17" s="572" t="s">
        <v>275</v>
      </c>
      <c r="H17" s="573">
        <v>2119</v>
      </c>
      <c r="I17" s="624">
        <f>H17/SUM($H$17:$H$20)</f>
        <v>5.1931183217331638E-2</v>
      </c>
      <c r="J17" s="625">
        <f>$E$17*I17</f>
        <v>8674.7925693559464</v>
      </c>
      <c r="L17" s="602" t="str">
        <f t="shared" si="2"/>
        <v>39</v>
      </c>
      <c r="M17" s="599" t="s">
        <v>208</v>
      </c>
      <c r="N17" s="589" t="s">
        <v>16</v>
      </c>
      <c r="O17" s="282">
        <f t="shared" si="3"/>
        <v>652147.76443665777</v>
      </c>
      <c r="P17" s="631">
        <f t="shared" si="1"/>
        <v>0.10355061031582254</v>
      </c>
    </row>
    <row r="18" spans="2:16">
      <c r="B18" s="550"/>
      <c r="C18" s="551"/>
      <c r="D18" s="552"/>
      <c r="E18" s="553"/>
      <c r="F18" s="554" t="str">
        <f t="shared" si="0"/>
        <v>28</v>
      </c>
      <c r="G18" s="554" t="s">
        <v>276</v>
      </c>
      <c r="H18" s="555">
        <v>2893</v>
      </c>
      <c r="I18" s="620">
        <f>H18/SUM($H$17:$H$20)</f>
        <v>7.0899911773355556E-2</v>
      </c>
      <c r="J18" s="621">
        <f>$E$17*I18</f>
        <v>11843.404862268406</v>
      </c>
      <c r="L18" s="602" t="str">
        <f t="shared" si="2"/>
        <v>59</v>
      </c>
      <c r="M18" s="599" t="s">
        <v>300</v>
      </c>
      <c r="N18" s="589" t="s">
        <v>302</v>
      </c>
      <c r="O18" s="282">
        <f t="shared" si="3"/>
        <v>86938.076471740962</v>
      </c>
      <c r="P18" s="631">
        <f t="shared" si="1"/>
        <v>1.3804372826623142E-2</v>
      </c>
    </row>
    <row r="19" spans="2:16" ht="13.8" thickBot="1">
      <c r="B19" s="550"/>
      <c r="C19" s="551"/>
      <c r="D19" s="552"/>
      <c r="E19" s="553"/>
      <c r="F19" s="554" t="str">
        <f t="shared" si="0"/>
        <v>30</v>
      </c>
      <c r="G19" s="554" t="s">
        <v>277</v>
      </c>
      <c r="H19" s="555">
        <v>84</v>
      </c>
      <c r="I19" s="620">
        <f>H19/SUM($H$17:$H$20)</f>
        <v>2.0586217037545339E-3</v>
      </c>
      <c r="J19" s="621">
        <f>$E$17*I19</f>
        <v>343.88040388197237</v>
      </c>
      <c r="L19" s="603" t="str">
        <f t="shared" si="2"/>
        <v>67</v>
      </c>
      <c r="M19" s="600" t="s">
        <v>227</v>
      </c>
      <c r="N19" s="590" t="s">
        <v>34</v>
      </c>
      <c r="O19" s="481">
        <f t="shared" si="3"/>
        <v>152049</v>
      </c>
      <c r="P19" s="632">
        <f t="shared" si="1"/>
        <v>2.4142943680120165E-2</v>
      </c>
    </row>
    <row r="20" spans="2:16" ht="13.8" thickBot="1">
      <c r="B20" s="574"/>
      <c r="C20" s="575"/>
      <c r="D20" s="576"/>
      <c r="E20" s="577"/>
      <c r="F20" s="578" t="str">
        <f t="shared" si="0"/>
        <v>39</v>
      </c>
      <c r="G20" s="578" t="s">
        <v>274</v>
      </c>
      <c r="H20" s="579">
        <v>35708</v>
      </c>
      <c r="I20" s="626">
        <f>H20/SUM($H$17:$H$20)</f>
        <v>0.87511028330555829</v>
      </c>
      <c r="J20" s="627">
        <f>$E$17*I20</f>
        <v>146181.92216449368</v>
      </c>
    </row>
    <row r="21" spans="2:16">
      <c r="B21" s="568">
        <v>109</v>
      </c>
      <c r="C21" s="569">
        <v>149</v>
      </c>
      <c r="D21" s="570" t="s">
        <v>260</v>
      </c>
      <c r="E21" s="571">
        <v>1446576</v>
      </c>
      <c r="F21" s="572" t="str">
        <f t="shared" si="0"/>
        <v>11</v>
      </c>
      <c r="G21" s="572" t="s">
        <v>323</v>
      </c>
      <c r="H21" s="573">
        <v>38986</v>
      </c>
      <c r="I21" s="624">
        <f>H21/SUM(H$21:H$29)</f>
        <v>0.14980038654693703</v>
      </c>
      <c r="J21" s="625">
        <f t="shared" ref="J21:J29" si="11">$E$21*I21</f>
        <v>216697.64396952197</v>
      </c>
    </row>
    <row r="22" spans="2:16">
      <c r="B22" s="638"/>
      <c r="C22" s="639"/>
      <c r="D22" s="640"/>
      <c r="E22" s="641"/>
      <c r="F22" s="642" t="str">
        <f t="shared" si="0"/>
        <v>16</v>
      </c>
      <c r="G22" s="642" t="s">
        <v>322</v>
      </c>
      <c r="H22" s="643">
        <v>4427</v>
      </c>
      <c r="I22" s="644">
        <f t="shared" ref="I22" si="12">H22/SUM(H$21:H$29)</f>
        <v>1.7010370677763561E-2</v>
      </c>
      <c r="J22" s="645">
        <f t="shared" si="11"/>
        <v>24606.793973556501</v>
      </c>
    </row>
    <row r="23" spans="2:16">
      <c r="B23" s="550"/>
      <c r="C23" s="551"/>
      <c r="D23" s="552"/>
      <c r="E23" s="553"/>
      <c r="F23" s="554" t="str">
        <f t="shared" si="0"/>
        <v>20</v>
      </c>
      <c r="G23" s="554" t="s">
        <v>279</v>
      </c>
      <c r="H23" s="555">
        <v>35842</v>
      </c>
      <c r="I23" s="620">
        <f t="shared" ref="I23:I29" si="13">H23/SUM(H$21:H$29)</f>
        <v>0.13771983416137373</v>
      </c>
      <c r="J23" s="621">
        <f t="shared" si="11"/>
        <v>199222.20682182338</v>
      </c>
    </row>
    <row r="24" spans="2:16">
      <c r="B24" s="550"/>
      <c r="C24" s="551"/>
      <c r="D24" s="552"/>
      <c r="E24" s="553"/>
      <c r="F24" s="554" t="str">
        <f t="shared" si="0"/>
        <v>21</v>
      </c>
      <c r="G24" s="554" t="s">
        <v>287</v>
      </c>
      <c r="H24" s="555">
        <v>69422</v>
      </c>
      <c r="I24" s="620">
        <f t="shared" si="13"/>
        <v>0.26674812586214186</v>
      </c>
      <c r="J24" s="621">
        <f t="shared" si="11"/>
        <v>385871.43691715371</v>
      </c>
    </row>
    <row r="25" spans="2:16">
      <c r="B25" s="550"/>
      <c r="C25" s="551"/>
      <c r="D25" s="552"/>
      <c r="E25" s="553"/>
      <c r="F25" s="554" t="str">
        <f t="shared" si="0"/>
        <v>31</v>
      </c>
      <c r="G25" s="554" t="s">
        <v>280</v>
      </c>
      <c r="H25" s="555">
        <v>1206</v>
      </c>
      <c r="I25" s="620">
        <f t="shared" si="13"/>
        <v>4.6339523463706468E-3</v>
      </c>
      <c r="J25" s="621">
        <f t="shared" si="11"/>
        <v>6703.3642494034648</v>
      </c>
    </row>
    <row r="26" spans="2:16">
      <c r="B26" s="550"/>
      <c r="C26" s="551"/>
      <c r="D26" s="552"/>
      <c r="E26" s="553"/>
      <c r="F26" s="554" t="str">
        <f t="shared" si="0"/>
        <v>34</v>
      </c>
      <c r="G26" s="554" t="s">
        <v>281</v>
      </c>
      <c r="H26" s="555">
        <v>43380</v>
      </c>
      <c r="I26" s="620">
        <f t="shared" si="13"/>
        <v>0.16668395753363074</v>
      </c>
      <c r="J26" s="621">
        <f t="shared" si="11"/>
        <v>241121.01255316942</v>
      </c>
    </row>
    <row r="27" spans="2:16">
      <c r="B27" s="550"/>
      <c r="C27" s="551"/>
      <c r="D27" s="552"/>
      <c r="E27" s="553"/>
      <c r="F27" s="554" t="str">
        <f t="shared" si="0"/>
        <v>35</v>
      </c>
      <c r="G27" s="554" t="s">
        <v>303</v>
      </c>
      <c r="H27" s="555">
        <v>15641</v>
      </c>
      <c r="I27" s="620">
        <f t="shared" si="13"/>
        <v>6.0099211152224948E-2</v>
      </c>
      <c r="J27" s="621">
        <f t="shared" si="11"/>
        <v>86938.076471740962</v>
      </c>
    </row>
    <row r="28" spans="2:16">
      <c r="B28" s="550"/>
      <c r="C28" s="551"/>
      <c r="D28" s="552"/>
      <c r="E28" s="553"/>
      <c r="F28" s="554" t="str">
        <f t="shared" si="0"/>
        <v>39</v>
      </c>
      <c r="G28" s="554" t="s">
        <v>274</v>
      </c>
      <c r="H28" s="555">
        <v>35708</v>
      </c>
      <c r="I28" s="620">
        <f t="shared" si="13"/>
        <v>0.13720495056733256</v>
      </c>
      <c r="J28" s="621">
        <f t="shared" si="11"/>
        <v>198477.38857188966</v>
      </c>
    </row>
    <row r="29" spans="2:16" ht="13.8" thickBot="1">
      <c r="B29" s="574"/>
      <c r="C29" s="575"/>
      <c r="D29" s="576"/>
      <c r="E29" s="577"/>
      <c r="F29" s="578" t="str">
        <f t="shared" si="0"/>
        <v>59</v>
      </c>
      <c r="G29" s="578" t="s">
        <v>300</v>
      </c>
      <c r="H29" s="579">
        <v>15641</v>
      </c>
      <c r="I29" s="626">
        <f t="shared" si="13"/>
        <v>6.0099211152224948E-2</v>
      </c>
      <c r="J29" s="627">
        <f t="shared" si="11"/>
        <v>86938.076471740962</v>
      </c>
    </row>
    <row r="30" spans="2:16" ht="13.8" thickBot="1">
      <c r="B30" s="580">
        <v>110</v>
      </c>
      <c r="C30" s="581" t="s">
        <v>248</v>
      </c>
      <c r="D30" s="582" t="s">
        <v>261</v>
      </c>
      <c r="E30" s="583">
        <v>152049</v>
      </c>
      <c r="F30" s="584" t="str">
        <f t="shared" si="0"/>
        <v>67</v>
      </c>
      <c r="G30" s="584" t="s">
        <v>282</v>
      </c>
      <c r="H30" s="535">
        <v>418000</v>
      </c>
      <c r="I30" s="628">
        <v>1</v>
      </c>
      <c r="J30" s="629">
        <f>E30*I30</f>
        <v>152049</v>
      </c>
    </row>
    <row r="31" spans="2:16" ht="13.8" thickTop="1"/>
  </sheetData>
  <mergeCells count="1">
    <mergeCell ref="B2:C2"/>
  </mergeCells>
  <phoneticPr fontId="3"/>
  <pageMargins left="0.7" right="0.7" top="0.75" bottom="0.75" header="0.3" footer="0.3"/>
  <pageSetup paperSize="9" scale="6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1"/>
  <sheetViews>
    <sheetView showGridLines="0" workbookViewId="0"/>
  </sheetViews>
  <sheetFormatPr defaultRowHeight="13.2"/>
  <cols>
    <col min="1" max="1" width="3.109375" customWidth="1"/>
    <col min="4" max="4" width="19.21875" bestFit="1" customWidth="1"/>
    <col min="5" max="5" width="10.21875" bestFit="1" customWidth="1"/>
    <col min="6" max="6" width="12" style="530" customWidth="1"/>
    <col min="7" max="7" width="17.21875" style="530" customWidth="1"/>
    <col min="8" max="8" width="12.88671875" customWidth="1"/>
    <col min="9" max="9" width="13.77734375" customWidth="1"/>
    <col min="10" max="10" width="13.109375" customWidth="1"/>
    <col min="11" max="11" width="4.44140625" customWidth="1"/>
    <col min="12" max="12" width="7.109375" bestFit="1" customWidth="1"/>
    <col min="13" max="13" width="16" style="21" customWidth="1"/>
    <col min="14" max="14" width="24.33203125" bestFit="1" customWidth="1"/>
    <col min="15" max="15" width="11.77734375" customWidth="1"/>
    <col min="16" max="16" width="12.88671875" customWidth="1"/>
  </cols>
  <sheetData>
    <row r="1" spans="2:16" ht="16.8" thickBot="1">
      <c r="B1" s="594" t="s">
        <v>293</v>
      </c>
      <c r="E1" s="5" t="s">
        <v>299</v>
      </c>
      <c r="H1" s="5" t="s">
        <v>299</v>
      </c>
      <c r="J1" s="5" t="s">
        <v>299</v>
      </c>
      <c r="O1" s="5" t="s">
        <v>299</v>
      </c>
    </row>
    <row r="2" spans="2:16" ht="40.799999999999997" thickTop="1" thickBot="1">
      <c r="B2" s="877" t="s">
        <v>262</v>
      </c>
      <c r="C2" s="878"/>
      <c r="D2" s="635" t="s">
        <v>254</v>
      </c>
      <c r="E2" s="635" t="s">
        <v>283</v>
      </c>
      <c r="F2" s="532" t="s">
        <v>326</v>
      </c>
      <c r="G2" s="532" t="s">
        <v>325</v>
      </c>
      <c r="H2" s="533" t="s">
        <v>327</v>
      </c>
      <c r="I2" s="533" t="s">
        <v>284</v>
      </c>
      <c r="J2" s="585" t="s">
        <v>285</v>
      </c>
      <c r="L2" s="604" t="s">
        <v>305</v>
      </c>
      <c r="M2" s="605" t="s">
        <v>328</v>
      </c>
      <c r="N2" s="597" t="s">
        <v>304</v>
      </c>
      <c r="O2" s="587" t="s">
        <v>283</v>
      </c>
      <c r="P2" s="586" t="s">
        <v>286</v>
      </c>
    </row>
    <row r="3" spans="2:16" ht="14.4" thickTop="1" thickBot="1">
      <c r="B3" s="536">
        <v>101</v>
      </c>
      <c r="C3" s="537">
        <v>141</v>
      </c>
      <c r="D3" s="538" t="s">
        <v>255</v>
      </c>
      <c r="E3" s="539">
        <v>253739</v>
      </c>
      <c r="F3" s="646" t="str">
        <f t="shared" ref="F3:F30" si="0">LEFT(G3,2)</f>
        <v>15</v>
      </c>
      <c r="G3" s="540" t="s">
        <v>271</v>
      </c>
      <c r="H3" s="541">
        <v>57321</v>
      </c>
      <c r="I3" s="612">
        <f>H3/H3</f>
        <v>1</v>
      </c>
      <c r="J3" s="613">
        <f>E3*I3</f>
        <v>253739</v>
      </c>
      <c r="L3" s="601" t="str">
        <f>LEFT(M3,2)</f>
        <v>01</v>
      </c>
      <c r="M3" s="598" t="s">
        <v>0</v>
      </c>
      <c r="N3" s="588" t="s">
        <v>201</v>
      </c>
      <c r="O3" s="258">
        <f>SUMIF($F$3:$F$30,L3,$J$3:$J$30)</f>
        <v>1430944.2248771666</v>
      </c>
      <c r="P3" s="630">
        <f t="shared" ref="P3:P19" si="1">O3/SUM($O$3:$O$19)</f>
        <v>0.10924644384591534</v>
      </c>
    </row>
    <row r="4" spans="2:16" ht="13.8" thickBot="1">
      <c r="B4" s="542">
        <v>102</v>
      </c>
      <c r="C4" s="543">
        <v>142</v>
      </c>
      <c r="D4" s="544" t="s">
        <v>249</v>
      </c>
      <c r="E4" s="545">
        <v>545631</v>
      </c>
      <c r="F4" s="546" t="str">
        <f t="shared" si="0"/>
        <v>15</v>
      </c>
      <c r="G4" s="546" t="s">
        <v>271</v>
      </c>
      <c r="H4" s="534">
        <v>57321</v>
      </c>
      <c r="I4" s="614">
        <f>H4/H4</f>
        <v>1</v>
      </c>
      <c r="J4" s="615">
        <f>E4*I4</f>
        <v>545631</v>
      </c>
      <c r="L4" s="602" t="str">
        <f t="shared" ref="L4:L19" si="2">LEFT(M4,2)</f>
        <v>11</v>
      </c>
      <c r="M4" s="599" t="s">
        <v>324</v>
      </c>
      <c r="N4" s="589" t="s">
        <v>83</v>
      </c>
      <c r="O4" s="282">
        <f t="shared" ref="O4:O19" si="3">SUMIF($F$3:$F$30,L4,$J$3:$J$30)</f>
        <v>8670574.1272686291</v>
      </c>
      <c r="P4" s="631">
        <f t="shared" si="1"/>
        <v>0.66196108348514404</v>
      </c>
    </row>
    <row r="5" spans="2:16" ht="13.8" thickBot="1">
      <c r="B5" s="593">
        <v>103</v>
      </c>
      <c r="C5" s="634">
        <v>143</v>
      </c>
      <c r="D5" s="529" t="s">
        <v>256</v>
      </c>
      <c r="E5" s="547">
        <v>85118</v>
      </c>
      <c r="F5" s="548" t="str">
        <f t="shared" si="0"/>
        <v>15</v>
      </c>
      <c r="G5" s="548" t="s">
        <v>271</v>
      </c>
      <c r="H5" s="549">
        <v>57321</v>
      </c>
      <c r="I5" s="616">
        <f>H5/H5</f>
        <v>1</v>
      </c>
      <c r="J5" s="617">
        <f>E5*I5</f>
        <v>85118</v>
      </c>
      <c r="L5" s="602" t="str">
        <f t="shared" si="2"/>
        <v>15</v>
      </c>
      <c r="M5" s="599" t="s">
        <v>14</v>
      </c>
      <c r="N5" s="589" t="s">
        <v>2</v>
      </c>
      <c r="O5" s="282">
        <f t="shared" si="3"/>
        <v>1011616.5351820199</v>
      </c>
      <c r="P5" s="631">
        <f t="shared" si="1"/>
        <v>7.723257628287275E-2</v>
      </c>
    </row>
    <row r="6" spans="2:16">
      <c r="B6" s="556">
        <v>104</v>
      </c>
      <c r="C6" s="557">
        <v>144</v>
      </c>
      <c r="D6" s="558" t="s">
        <v>257</v>
      </c>
      <c r="E6" s="559">
        <v>199683</v>
      </c>
      <c r="F6" s="560" t="str">
        <f t="shared" si="0"/>
        <v>15</v>
      </c>
      <c r="G6" s="560" t="s">
        <v>271</v>
      </c>
      <c r="H6" s="561">
        <v>57321</v>
      </c>
      <c r="I6" s="618">
        <f>H6/SUM($H$6:$H$8)</f>
        <v>0.54811195364270071</v>
      </c>
      <c r="J6" s="619">
        <f>E6*I6</f>
        <v>109448.6392392354</v>
      </c>
      <c r="L6" s="602" t="str">
        <f t="shared" si="2"/>
        <v>16</v>
      </c>
      <c r="M6" s="599" t="s">
        <v>15</v>
      </c>
      <c r="N6" s="589" t="s">
        <v>3</v>
      </c>
      <c r="O6" s="282">
        <f t="shared" si="3"/>
        <v>30274.982167077058</v>
      </c>
      <c r="P6" s="631">
        <f t="shared" si="1"/>
        <v>2.3113648189436488E-3</v>
      </c>
    </row>
    <row r="7" spans="2:16">
      <c r="B7" s="550"/>
      <c r="C7" s="551"/>
      <c r="D7" s="552"/>
      <c r="E7" s="553"/>
      <c r="F7" s="554" t="str">
        <f t="shared" si="0"/>
        <v>22</v>
      </c>
      <c r="G7" s="554" t="s">
        <v>278</v>
      </c>
      <c r="H7" s="555">
        <v>11550</v>
      </c>
      <c r="I7" s="620">
        <f t="shared" ref="I7:I8" si="4">H7/SUM($H$6:$H$8)</f>
        <v>0.11044282312892646</v>
      </c>
      <c r="J7" s="621">
        <f>I7*$E$6</f>
        <v>22053.554250853424</v>
      </c>
      <c r="L7" s="602" t="str">
        <f t="shared" si="2"/>
        <v>20</v>
      </c>
      <c r="M7" s="599" t="s">
        <v>19</v>
      </c>
      <c r="N7" s="589" t="s">
        <v>5</v>
      </c>
      <c r="O7" s="282">
        <f t="shared" si="3"/>
        <v>234058.16343327455</v>
      </c>
      <c r="P7" s="631">
        <f t="shared" si="1"/>
        <v>1.7869335200948348E-2</v>
      </c>
    </row>
    <row r="8" spans="2:16" ht="13.8" thickBot="1">
      <c r="B8" s="562"/>
      <c r="C8" s="563"/>
      <c r="D8" s="564"/>
      <c r="E8" s="565"/>
      <c r="F8" s="566" t="str">
        <f t="shared" si="0"/>
        <v>39</v>
      </c>
      <c r="G8" s="566" t="s">
        <v>274</v>
      </c>
      <c r="H8" s="567">
        <v>35708</v>
      </c>
      <c r="I8" s="622">
        <f t="shared" si="4"/>
        <v>0.34144522322837279</v>
      </c>
      <c r="J8" s="623">
        <f t="shared" ref="J8" si="5">I8*$E$6</f>
        <v>68180.80650991117</v>
      </c>
      <c r="L8" s="602" t="str">
        <f t="shared" si="2"/>
        <v>21</v>
      </c>
      <c r="M8" s="599" t="s">
        <v>287</v>
      </c>
      <c r="N8" s="589" t="s">
        <v>6</v>
      </c>
      <c r="O8" s="282">
        <f t="shared" si="3"/>
        <v>453344.84185773076</v>
      </c>
      <c r="P8" s="631">
        <f t="shared" si="1"/>
        <v>3.4610930983768662E-2</v>
      </c>
    </row>
    <row r="9" spans="2:16">
      <c r="B9" s="568">
        <v>105</v>
      </c>
      <c r="C9" s="569">
        <v>145</v>
      </c>
      <c r="D9" s="570" t="s">
        <v>83</v>
      </c>
      <c r="E9" s="571">
        <v>9846929</v>
      </c>
      <c r="F9" s="572" t="str">
        <f t="shared" si="0"/>
        <v>01</v>
      </c>
      <c r="G9" s="572" t="s">
        <v>272</v>
      </c>
      <c r="H9" s="573">
        <v>51670</v>
      </c>
      <c r="I9" s="624">
        <f>H9/SUM($H$9:$H$11)</f>
        <v>0.1453188323869469</v>
      </c>
      <c r="J9" s="625">
        <f>$E$9*I9</f>
        <v>1430944.2248771666</v>
      </c>
      <c r="L9" s="602" t="str">
        <f t="shared" si="2"/>
        <v>22</v>
      </c>
      <c r="M9" s="599" t="s">
        <v>23</v>
      </c>
      <c r="N9" s="589" t="s">
        <v>202</v>
      </c>
      <c r="O9" s="282">
        <f t="shared" si="3"/>
        <v>22053.554250853424</v>
      </c>
      <c r="P9" s="631">
        <f t="shared" si="1"/>
        <v>1.683694119018175E-3</v>
      </c>
    </row>
    <row r="10" spans="2:16">
      <c r="B10" s="542"/>
      <c r="C10" s="543"/>
      <c r="D10" s="544"/>
      <c r="E10" s="636"/>
      <c r="F10" s="637" t="str">
        <f t="shared" si="0"/>
        <v>11</v>
      </c>
      <c r="G10" s="637" t="s">
        <v>320</v>
      </c>
      <c r="H10" s="534">
        <v>247022</v>
      </c>
      <c r="I10" s="614">
        <f t="shared" ref="I10:I11" si="6">H10/SUM($H$9:$H$11)</f>
        <v>0.69473482898951799</v>
      </c>
      <c r="J10" s="615">
        <f t="shared" ref="J10:J11" si="7">$E$9*I10</f>
        <v>6841004.5348869255</v>
      </c>
      <c r="L10" s="602" t="str">
        <f t="shared" si="2"/>
        <v>25</v>
      </c>
      <c r="M10" s="599" t="s">
        <v>25</v>
      </c>
      <c r="N10" s="589" t="s">
        <v>7</v>
      </c>
      <c r="O10" s="282">
        <f t="shared" si="3"/>
        <v>13663.094304479953</v>
      </c>
      <c r="P10" s="631">
        <f t="shared" si="1"/>
        <v>1.0431185497980851E-3</v>
      </c>
    </row>
    <row r="11" spans="2:16" ht="13.8" thickBot="1">
      <c r="B11" s="574"/>
      <c r="C11" s="575"/>
      <c r="D11" s="576"/>
      <c r="E11" s="577"/>
      <c r="F11" s="578" t="str">
        <f t="shared" si="0"/>
        <v>11</v>
      </c>
      <c r="G11" s="578" t="s">
        <v>321</v>
      </c>
      <c r="H11" s="579">
        <v>56871</v>
      </c>
      <c r="I11" s="626">
        <f t="shared" si="6"/>
        <v>0.15994633862353508</v>
      </c>
      <c r="J11" s="627">
        <f t="shared" si="7"/>
        <v>1574980.2402359077</v>
      </c>
      <c r="L11" s="602" t="str">
        <f t="shared" si="2"/>
        <v>28</v>
      </c>
      <c r="M11" s="599" t="s">
        <v>30</v>
      </c>
      <c r="N11" s="589" t="s">
        <v>11</v>
      </c>
      <c r="O11" s="282">
        <f t="shared" si="3"/>
        <v>18653.766787569846</v>
      </c>
      <c r="P11" s="631">
        <f t="shared" si="1"/>
        <v>1.4241349526030486E-3</v>
      </c>
    </row>
    <row r="12" spans="2:16">
      <c r="B12" s="568">
        <v>106</v>
      </c>
      <c r="C12" s="569">
        <v>146</v>
      </c>
      <c r="D12" s="570" t="s">
        <v>258</v>
      </c>
      <c r="E12" s="571">
        <v>30059</v>
      </c>
      <c r="F12" s="572" t="str">
        <f t="shared" si="0"/>
        <v>15</v>
      </c>
      <c r="G12" s="572" t="s">
        <v>271</v>
      </c>
      <c r="H12" s="573">
        <v>57321</v>
      </c>
      <c r="I12" s="624">
        <f>H12/SUM($H$12:$H$14)</f>
        <v>0.58817312428172719</v>
      </c>
      <c r="J12" s="625">
        <f>$E$12*I12</f>
        <v>17679.895942784438</v>
      </c>
      <c r="L12" s="602" t="str">
        <f t="shared" si="2"/>
        <v>30</v>
      </c>
      <c r="M12" s="599" t="s">
        <v>33</v>
      </c>
      <c r="N12" s="589" t="s">
        <v>94</v>
      </c>
      <c r="O12" s="282">
        <f t="shared" si="3"/>
        <v>541.6233702578179</v>
      </c>
      <c r="P12" s="631">
        <f t="shared" si="1"/>
        <v>4.1350617358678219E-5</v>
      </c>
    </row>
    <row r="13" spans="2:16">
      <c r="B13" s="550"/>
      <c r="C13" s="551"/>
      <c r="D13" s="552"/>
      <c r="E13" s="553"/>
      <c r="F13" s="554" t="str">
        <f t="shared" si="0"/>
        <v>16</v>
      </c>
      <c r="G13" s="554" t="s">
        <v>273</v>
      </c>
      <c r="H13" s="555">
        <v>4427</v>
      </c>
      <c r="I13" s="620">
        <f t="shared" ref="I13:I14" si="8">H13/SUM($H$12:$H$14)</f>
        <v>4.5425627975701856E-2</v>
      </c>
      <c r="J13" s="621">
        <f t="shared" ref="J13:J14" si="9">$E$12*I13</f>
        <v>1365.4489513216222</v>
      </c>
      <c r="L13" s="602" t="str">
        <f t="shared" si="2"/>
        <v>31</v>
      </c>
      <c r="M13" s="599" t="s">
        <v>35</v>
      </c>
      <c r="N13" s="589" t="s">
        <v>95</v>
      </c>
      <c r="O13" s="282">
        <f t="shared" si="3"/>
        <v>7875.5132275132273</v>
      </c>
      <c r="P13" s="631">
        <f t="shared" si="1"/>
        <v>6.012615995855061E-4</v>
      </c>
    </row>
    <row r="14" spans="2:16" ht="13.8" thickBot="1">
      <c r="B14" s="574"/>
      <c r="C14" s="575"/>
      <c r="D14" s="576"/>
      <c r="E14" s="577"/>
      <c r="F14" s="578" t="str">
        <f t="shared" si="0"/>
        <v>39</v>
      </c>
      <c r="G14" s="578" t="s">
        <v>274</v>
      </c>
      <c r="H14" s="579">
        <v>35708</v>
      </c>
      <c r="I14" s="626">
        <f t="shared" si="8"/>
        <v>0.36640124774257099</v>
      </c>
      <c r="J14" s="627">
        <f t="shared" si="9"/>
        <v>11013.655105893942</v>
      </c>
      <c r="L14" s="602" t="str">
        <f t="shared" si="2"/>
        <v>33</v>
      </c>
      <c r="M14" s="599" t="s">
        <v>306</v>
      </c>
      <c r="N14" s="589" t="s">
        <v>12</v>
      </c>
      <c r="O14" s="282">
        <f t="shared" si="3"/>
        <v>62083.785888825274</v>
      </c>
      <c r="P14" s="631">
        <f t="shared" si="1"/>
        <v>4.7398303238741476E-3</v>
      </c>
    </row>
    <row r="15" spans="2:16">
      <c r="B15" s="568">
        <v>107</v>
      </c>
      <c r="C15" s="569">
        <v>147</v>
      </c>
      <c r="D15" s="570" t="s">
        <v>250</v>
      </c>
      <c r="E15" s="571">
        <v>157462</v>
      </c>
      <c r="F15" s="572" t="str">
        <f t="shared" si="0"/>
        <v>33</v>
      </c>
      <c r="G15" s="572" t="s">
        <v>306</v>
      </c>
      <c r="H15" s="573">
        <v>28237</v>
      </c>
      <c r="I15" s="624">
        <f>H15/SUM($H$15:$H$16)</f>
        <v>0.39427789491321891</v>
      </c>
      <c r="J15" s="625">
        <f>$E$15*I15</f>
        <v>62083.785888825274</v>
      </c>
      <c r="L15" s="602" t="str">
        <f t="shared" si="2"/>
        <v>34</v>
      </c>
      <c r="M15" s="599" t="s">
        <v>75</v>
      </c>
      <c r="N15" s="589" t="s">
        <v>207</v>
      </c>
      <c r="O15" s="282">
        <f t="shared" si="3"/>
        <v>378661.600354561</v>
      </c>
      <c r="P15" s="631">
        <f t="shared" si="1"/>
        <v>2.8909186354408749E-2</v>
      </c>
    </row>
    <row r="16" spans="2:16" ht="13.8" thickBot="1">
      <c r="B16" s="574"/>
      <c r="C16" s="575"/>
      <c r="D16" s="576"/>
      <c r="E16" s="577"/>
      <c r="F16" s="578" t="str">
        <f t="shared" si="0"/>
        <v>34</v>
      </c>
      <c r="G16" s="578" t="s">
        <v>281</v>
      </c>
      <c r="H16" s="579">
        <v>43380</v>
      </c>
      <c r="I16" s="626">
        <f>H16/SUM($H$15:$H$16)</f>
        <v>0.60572210508678104</v>
      </c>
      <c r="J16" s="627">
        <f t="shared" ref="J16" si="10">$E$15*I16</f>
        <v>95378.214111174719</v>
      </c>
      <c r="L16" s="602" t="str">
        <f t="shared" si="2"/>
        <v>35</v>
      </c>
      <c r="M16" s="599" t="s">
        <v>303</v>
      </c>
      <c r="N16" s="589" t="s">
        <v>301</v>
      </c>
      <c r="O16" s="282">
        <f t="shared" si="3"/>
        <v>102140.05173427395</v>
      </c>
      <c r="P16" s="631">
        <f t="shared" si="1"/>
        <v>7.7979541286209786E-3</v>
      </c>
    </row>
    <row r="17" spans="2:16">
      <c r="B17" s="568">
        <v>108</v>
      </c>
      <c r="C17" s="569">
        <v>148</v>
      </c>
      <c r="D17" s="570" t="s">
        <v>259</v>
      </c>
      <c r="E17" s="571">
        <v>263100</v>
      </c>
      <c r="F17" s="572" t="str">
        <f t="shared" si="0"/>
        <v>25</v>
      </c>
      <c r="G17" s="572" t="s">
        <v>275</v>
      </c>
      <c r="H17" s="573">
        <v>2119</v>
      </c>
      <c r="I17" s="624">
        <f>H17/SUM($H$17:$H$20)</f>
        <v>5.1931183217331638E-2</v>
      </c>
      <c r="J17" s="625">
        <f>$E$17*I17</f>
        <v>13663.094304479953</v>
      </c>
      <c r="L17" s="602" t="str">
        <f t="shared" si="2"/>
        <v>39</v>
      </c>
      <c r="M17" s="599" t="s">
        <v>208</v>
      </c>
      <c r="N17" s="589" t="s">
        <v>16</v>
      </c>
      <c r="O17" s="282">
        <f t="shared" si="3"/>
        <v>542619.08356149285</v>
      </c>
      <c r="P17" s="631">
        <f t="shared" si="1"/>
        <v>4.1426635791560112E-2</v>
      </c>
    </row>
    <row r="18" spans="2:16">
      <c r="B18" s="550"/>
      <c r="C18" s="551"/>
      <c r="D18" s="552"/>
      <c r="E18" s="553"/>
      <c r="F18" s="554" t="str">
        <f t="shared" si="0"/>
        <v>28</v>
      </c>
      <c r="G18" s="554" t="s">
        <v>276</v>
      </c>
      <c r="H18" s="555">
        <v>2893</v>
      </c>
      <c r="I18" s="620">
        <f>H18/SUM($H$17:$H$20)</f>
        <v>7.0899911773355556E-2</v>
      </c>
      <c r="J18" s="621">
        <f>$E$17*I18</f>
        <v>18653.766787569846</v>
      </c>
      <c r="L18" s="602" t="str">
        <f t="shared" si="2"/>
        <v>59</v>
      </c>
      <c r="M18" s="599" t="s">
        <v>300</v>
      </c>
      <c r="N18" s="589" t="s">
        <v>302</v>
      </c>
      <c r="O18" s="282">
        <f t="shared" si="3"/>
        <v>102140.05173427395</v>
      </c>
      <c r="P18" s="631">
        <f t="shared" si="1"/>
        <v>7.7979541286209786E-3</v>
      </c>
    </row>
    <row r="19" spans="2:16" ht="13.8" thickBot="1">
      <c r="B19" s="550"/>
      <c r="C19" s="551"/>
      <c r="D19" s="552"/>
      <c r="E19" s="553"/>
      <c r="F19" s="554" t="str">
        <f t="shared" si="0"/>
        <v>30</v>
      </c>
      <c r="G19" s="554" t="s">
        <v>277</v>
      </c>
      <c r="H19" s="555">
        <v>84</v>
      </c>
      <c r="I19" s="620">
        <f>H19/SUM($H$17:$H$20)</f>
        <v>2.0586217037545339E-3</v>
      </c>
      <c r="J19" s="621">
        <f>$E$17*I19</f>
        <v>541.6233702578179</v>
      </c>
      <c r="L19" s="603" t="str">
        <f t="shared" si="2"/>
        <v>67</v>
      </c>
      <c r="M19" s="600" t="s">
        <v>227</v>
      </c>
      <c r="N19" s="590" t="s">
        <v>34</v>
      </c>
      <c r="O19" s="481">
        <f t="shared" si="3"/>
        <v>17069</v>
      </c>
      <c r="P19" s="632">
        <f t="shared" si="1"/>
        <v>1.3031448169588851E-3</v>
      </c>
    </row>
    <row r="20" spans="2:16" ht="13.8" thickBot="1">
      <c r="B20" s="574"/>
      <c r="C20" s="575"/>
      <c r="D20" s="576"/>
      <c r="E20" s="577"/>
      <c r="F20" s="578" t="str">
        <f t="shared" si="0"/>
        <v>39</v>
      </c>
      <c r="G20" s="578" t="s">
        <v>274</v>
      </c>
      <c r="H20" s="579">
        <v>35708</v>
      </c>
      <c r="I20" s="626">
        <f>H20/SUM($H$17:$H$20)</f>
        <v>0.87511028330555829</v>
      </c>
      <c r="J20" s="627">
        <f>$E$17*I20</f>
        <v>230241.51553769238</v>
      </c>
    </row>
    <row r="21" spans="2:16">
      <c r="B21" s="568">
        <v>109</v>
      </c>
      <c r="C21" s="569">
        <v>149</v>
      </c>
      <c r="D21" s="570" t="s">
        <v>260</v>
      </c>
      <c r="E21" s="571">
        <v>1699524</v>
      </c>
      <c r="F21" s="572" t="str">
        <f t="shared" si="0"/>
        <v>11</v>
      </c>
      <c r="G21" s="572" t="s">
        <v>323</v>
      </c>
      <c r="H21" s="573">
        <v>38986</v>
      </c>
      <c r="I21" s="624">
        <f>H21/SUM(H$21:H$29)</f>
        <v>0.14980038654693703</v>
      </c>
      <c r="J21" s="625">
        <f t="shared" ref="J21:J29" si="11">$E$21*I21</f>
        <v>254589.35214579661</v>
      </c>
    </row>
    <row r="22" spans="2:16">
      <c r="B22" s="638"/>
      <c r="C22" s="639"/>
      <c r="D22" s="640"/>
      <c r="E22" s="641"/>
      <c r="F22" s="642" t="str">
        <f t="shared" si="0"/>
        <v>16</v>
      </c>
      <c r="G22" s="642" t="s">
        <v>322</v>
      </c>
      <c r="H22" s="643">
        <v>4427</v>
      </c>
      <c r="I22" s="644">
        <f t="shared" ref="I22" si="12">H22/SUM(H$21:H$29)</f>
        <v>1.7010370677763561E-2</v>
      </c>
      <c r="J22" s="645">
        <f t="shared" si="11"/>
        <v>28909.533215755437</v>
      </c>
    </row>
    <row r="23" spans="2:16">
      <c r="B23" s="550"/>
      <c r="C23" s="551"/>
      <c r="D23" s="552"/>
      <c r="E23" s="553"/>
      <c r="F23" s="554" t="str">
        <f t="shared" si="0"/>
        <v>20</v>
      </c>
      <c r="G23" s="554" t="s">
        <v>279</v>
      </c>
      <c r="H23" s="555">
        <v>35842</v>
      </c>
      <c r="I23" s="620">
        <f t="shared" ref="I23:I29" si="13">H23/SUM(H$21:H$29)</f>
        <v>0.13771983416137373</v>
      </c>
      <c r="J23" s="621">
        <f t="shared" si="11"/>
        <v>234058.16343327455</v>
      </c>
    </row>
    <row r="24" spans="2:16">
      <c r="B24" s="550"/>
      <c r="C24" s="551"/>
      <c r="D24" s="552"/>
      <c r="E24" s="553"/>
      <c r="F24" s="554" t="str">
        <f t="shared" si="0"/>
        <v>21</v>
      </c>
      <c r="G24" s="554" t="s">
        <v>287</v>
      </c>
      <c r="H24" s="555">
        <v>69422</v>
      </c>
      <c r="I24" s="620">
        <f t="shared" si="13"/>
        <v>0.26674812586214186</v>
      </c>
      <c r="J24" s="621">
        <f t="shared" si="11"/>
        <v>453344.84185773076</v>
      </c>
    </row>
    <row r="25" spans="2:16">
      <c r="B25" s="550"/>
      <c r="C25" s="551"/>
      <c r="D25" s="552"/>
      <c r="E25" s="553"/>
      <c r="F25" s="554" t="str">
        <f t="shared" si="0"/>
        <v>31</v>
      </c>
      <c r="G25" s="554" t="s">
        <v>280</v>
      </c>
      <c r="H25" s="555">
        <v>1206</v>
      </c>
      <c r="I25" s="620">
        <f t="shared" si="13"/>
        <v>4.6339523463706468E-3</v>
      </c>
      <c r="J25" s="621">
        <f t="shared" si="11"/>
        <v>7875.5132275132273</v>
      </c>
    </row>
    <row r="26" spans="2:16">
      <c r="B26" s="550"/>
      <c r="C26" s="551"/>
      <c r="D26" s="552"/>
      <c r="E26" s="553"/>
      <c r="F26" s="554" t="str">
        <f t="shared" si="0"/>
        <v>34</v>
      </c>
      <c r="G26" s="554" t="s">
        <v>281</v>
      </c>
      <c r="H26" s="555">
        <v>43380</v>
      </c>
      <c r="I26" s="620">
        <f t="shared" si="13"/>
        <v>0.16668395753363074</v>
      </c>
      <c r="J26" s="621">
        <f t="shared" si="11"/>
        <v>283283.38624338625</v>
      </c>
    </row>
    <row r="27" spans="2:16">
      <c r="B27" s="550"/>
      <c r="C27" s="551"/>
      <c r="D27" s="552"/>
      <c r="E27" s="553"/>
      <c r="F27" s="554" t="str">
        <f t="shared" si="0"/>
        <v>35</v>
      </c>
      <c r="G27" s="554" t="s">
        <v>303</v>
      </c>
      <c r="H27" s="555">
        <v>15641</v>
      </c>
      <c r="I27" s="620">
        <f t="shared" si="13"/>
        <v>6.0099211152224948E-2</v>
      </c>
      <c r="J27" s="621">
        <f t="shared" si="11"/>
        <v>102140.05173427395</v>
      </c>
    </row>
    <row r="28" spans="2:16">
      <c r="B28" s="550"/>
      <c r="C28" s="551"/>
      <c r="D28" s="552"/>
      <c r="E28" s="553"/>
      <c r="F28" s="554" t="str">
        <f t="shared" si="0"/>
        <v>39</v>
      </c>
      <c r="G28" s="554" t="s">
        <v>274</v>
      </c>
      <c r="H28" s="555">
        <v>35708</v>
      </c>
      <c r="I28" s="620">
        <f t="shared" si="13"/>
        <v>0.13720495056733256</v>
      </c>
      <c r="J28" s="621">
        <f t="shared" si="11"/>
        <v>233183.10640799531</v>
      </c>
    </row>
    <row r="29" spans="2:16" ht="13.8" thickBot="1">
      <c r="B29" s="574"/>
      <c r="C29" s="575"/>
      <c r="D29" s="576"/>
      <c r="E29" s="577"/>
      <c r="F29" s="578" t="str">
        <f t="shared" si="0"/>
        <v>59</v>
      </c>
      <c r="G29" s="578" t="s">
        <v>300</v>
      </c>
      <c r="H29" s="579">
        <v>15641</v>
      </c>
      <c r="I29" s="626">
        <f t="shared" si="13"/>
        <v>6.0099211152224948E-2</v>
      </c>
      <c r="J29" s="627">
        <f t="shared" si="11"/>
        <v>102140.05173427395</v>
      </c>
    </row>
    <row r="30" spans="2:16" ht="13.8" thickBot="1">
      <c r="B30" s="580">
        <v>110</v>
      </c>
      <c r="C30" s="581" t="s">
        <v>248</v>
      </c>
      <c r="D30" s="582" t="s">
        <v>261</v>
      </c>
      <c r="E30" s="583">
        <v>17069</v>
      </c>
      <c r="F30" s="584" t="str">
        <f t="shared" si="0"/>
        <v>67</v>
      </c>
      <c r="G30" s="584" t="s">
        <v>282</v>
      </c>
      <c r="H30" s="535">
        <v>418000</v>
      </c>
      <c r="I30" s="628">
        <v>1</v>
      </c>
      <c r="J30" s="629">
        <f>E30*I30</f>
        <v>17069</v>
      </c>
    </row>
    <row r="31" spans="2:16" ht="13.8" thickTop="1"/>
  </sheetData>
  <mergeCells count="1">
    <mergeCell ref="B2:C2"/>
  </mergeCells>
  <phoneticPr fontId="3"/>
  <pageMargins left="0.7" right="0.7" top="0.75" bottom="0.75" header="0.3" footer="0.3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showGridLines="0" workbookViewId="0">
      <selection activeCell="C7" sqref="C7"/>
    </sheetView>
  </sheetViews>
  <sheetFormatPr defaultColWidth="9" defaultRowHeight="15" customHeight="1"/>
  <cols>
    <col min="1" max="1" width="2.6640625" style="22" customWidth="1"/>
    <col min="2" max="2" width="25.44140625" style="22" bestFit="1" customWidth="1"/>
    <col min="3" max="3" width="84.44140625" style="22" bestFit="1" customWidth="1"/>
    <col min="4" max="16384" width="9" style="22"/>
  </cols>
  <sheetData>
    <row r="1" spans="2:3" ht="15" customHeight="1" thickBot="1"/>
    <row r="2" spans="2:3" ht="15" customHeight="1" thickBot="1">
      <c r="B2" s="653" t="s">
        <v>244</v>
      </c>
      <c r="C2" s="654" t="s">
        <v>245</v>
      </c>
    </row>
    <row r="3" spans="2:3" ht="15" customHeight="1">
      <c r="B3" s="647" t="s">
        <v>333</v>
      </c>
      <c r="C3" s="648" t="s">
        <v>335</v>
      </c>
    </row>
    <row r="4" spans="2:3" ht="15" customHeight="1">
      <c r="B4" s="649" t="s">
        <v>336</v>
      </c>
      <c r="C4" s="650" t="s">
        <v>337</v>
      </c>
    </row>
    <row r="5" spans="2:3" ht="15" customHeight="1">
      <c r="B5" s="649" t="s">
        <v>341</v>
      </c>
      <c r="C5" s="650" t="s">
        <v>340</v>
      </c>
    </row>
    <row r="6" spans="2:3" ht="15" customHeight="1">
      <c r="B6" s="649" t="s">
        <v>344</v>
      </c>
      <c r="C6" s="650" t="s">
        <v>345</v>
      </c>
    </row>
    <row r="7" spans="2:3" ht="15" customHeight="1">
      <c r="B7" s="649"/>
      <c r="C7" s="650"/>
    </row>
    <row r="8" spans="2:3" ht="15" customHeight="1">
      <c r="B8" s="649"/>
      <c r="C8" s="650"/>
    </row>
    <row r="9" spans="2:3" ht="15" customHeight="1">
      <c r="B9" s="649"/>
      <c r="C9" s="650"/>
    </row>
    <row r="10" spans="2:3" ht="15" customHeight="1">
      <c r="B10" s="649"/>
      <c r="C10" s="650"/>
    </row>
    <row r="11" spans="2:3" ht="15" customHeight="1">
      <c r="B11" s="649"/>
      <c r="C11" s="650"/>
    </row>
    <row r="12" spans="2:3" ht="15" customHeight="1">
      <c r="B12" s="649"/>
      <c r="C12" s="650"/>
    </row>
    <row r="13" spans="2:3" ht="15" customHeight="1">
      <c r="B13" s="649"/>
      <c r="C13" s="650"/>
    </row>
    <row r="14" spans="2:3" ht="15" customHeight="1">
      <c r="B14" s="649"/>
      <c r="C14" s="650"/>
    </row>
    <row r="15" spans="2:3" ht="15" customHeight="1">
      <c r="B15" s="649"/>
      <c r="C15" s="650"/>
    </row>
    <row r="16" spans="2:3" ht="15" customHeight="1">
      <c r="B16" s="649"/>
      <c r="C16" s="650"/>
    </row>
    <row r="17" spans="2:3" ht="15" customHeight="1">
      <c r="B17" s="649"/>
      <c r="C17" s="650"/>
    </row>
    <row r="18" spans="2:3" ht="15" customHeight="1">
      <c r="B18" s="649"/>
      <c r="C18" s="650"/>
    </row>
    <row r="19" spans="2:3" ht="15" customHeight="1">
      <c r="B19" s="649"/>
      <c r="C19" s="650"/>
    </row>
    <row r="20" spans="2:3" ht="15" customHeight="1">
      <c r="B20" s="649"/>
      <c r="C20" s="650"/>
    </row>
    <row r="21" spans="2:3" ht="15" customHeight="1">
      <c r="B21" s="649"/>
      <c r="C21" s="650"/>
    </row>
    <row r="22" spans="2:3" ht="15" customHeight="1" thickBot="1">
      <c r="B22" s="651"/>
      <c r="C22" s="652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説明シート</vt:lpstr>
      <vt:lpstr>入力シート</vt:lpstr>
      <vt:lpstr>出力シート</vt:lpstr>
      <vt:lpstr>フローチャート図</vt:lpstr>
      <vt:lpstr>計算シート </vt:lpstr>
      <vt:lpstr>関係係数シート</vt:lpstr>
      <vt:lpstr>マージンシート</vt:lpstr>
      <vt:lpstr>部門分類対応表</vt:lpstr>
      <vt:lpstr>百貨店＋スーパー（全国）</vt:lpstr>
      <vt:lpstr>百貨店＋スーパー（熊本県）</vt:lpstr>
      <vt:lpstr>百貨店（全国）</vt:lpstr>
      <vt:lpstr>スーパー（全国）</vt:lpstr>
      <vt:lpstr>更新履歴</vt:lpstr>
      <vt:lpstr>フローチャート図!Print_Area</vt:lpstr>
      <vt:lpstr>マージンシート!Print_Area</vt:lpstr>
      <vt:lpstr>関係係数シート!Print_Area</vt:lpstr>
      <vt:lpstr>'計算シート '!Print_Area</vt:lpstr>
      <vt:lpstr>出力シート!Print_Area</vt:lpstr>
      <vt:lpstr>入力シート!Print_Area</vt:lpstr>
      <vt:lpstr>'計算シート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2021-03-25T04:47:30Z</cp:lastPrinted>
  <dcterms:created xsi:type="dcterms:W3CDTF">1997-01-08T22:48:59Z</dcterms:created>
  <dcterms:modified xsi:type="dcterms:W3CDTF">2025-01-10T02:17:22Z</dcterms:modified>
</cp:coreProperties>
</file>