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42.183\03_kaiseki\01　共用\61　産業連関表\Ｒ６\10 分析ツール更新\02_経済波及効果分析ツール\02_修正作業（加工ファイル）\02_ツール【更新分】\"/>
    </mc:Choice>
  </mc:AlternateContent>
  <bookViews>
    <workbookView xWindow="0" yWindow="0" windowWidth="13800" windowHeight="8568" tabRatio="865"/>
  </bookViews>
  <sheets>
    <sheet name="説明シート" sheetId="15" r:id="rId1"/>
    <sheet name="入力シート" sheetId="14" r:id="rId2"/>
    <sheet name="与件データ作成シート" sheetId="27" r:id="rId3"/>
    <sheet name="出力シート" sheetId="18" r:id="rId4"/>
    <sheet name="フローチャート図" sheetId="30" r:id="rId5"/>
    <sheet name="与件データ計算シート" sheetId="26" r:id="rId6"/>
    <sheet name="按分データ等" sheetId="25" r:id="rId7"/>
    <sheet name="計算シート１" sheetId="12" r:id="rId8"/>
    <sheet name="計算シート２" sheetId="24" r:id="rId9"/>
    <sheet name="関係係数シート" sheetId="17" r:id="rId10"/>
    <sheet name="マージンシート" sheetId="16" r:id="rId11"/>
    <sheet name="更新履歴" sheetId="31" r:id="rId12"/>
  </sheets>
  <definedNames>
    <definedName name="_xlnm.Print_Area" localSheetId="10">マージンシート!$B$3:$J$44</definedName>
    <definedName name="_xlnm.Print_Area" localSheetId="9">関係係数シート!$B$2:$CS$42</definedName>
    <definedName name="_xlnm.Print_Area" localSheetId="7">計算シート１!$B$4:$G$42</definedName>
    <definedName name="_xlnm.Print_Area" localSheetId="8">計算シート２!$B$7:$AE$45</definedName>
    <definedName name="_xlnm.Print_Area" localSheetId="3">出力シート!$B$1:$K$135</definedName>
    <definedName name="_xlnm.Print_Area" localSheetId="0">説明シート!$A$1:$K$157</definedName>
    <definedName name="_xlnm.Print_Area" localSheetId="1">入力シート!$B$2:$J$48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25" l="1"/>
  <c r="E6" i="25"/>
  <c r="D18" i="25"/>
  <c r="E17" i="25"/>
  <c r="D6" i="25" s="1"/>
  <c r="E16" i="25"/>
  <c r="AA304" i="26" l="1"/>
  <c r="AA303" i="26"/>
  <c r="AA298" i="26"/>
  <c r="AA295" i="26"/>
  <c r="AA292" i="26"/>
  <c r="AA291" i="26"/>
  <c r="AA290" i="26"/>
  <c r="AA289" i="26"/>
  <c r="AA288" i="26"/>
  <c r="AA287" i="26"/>
  <c r="AA286" i="26"/>
  <c r="AA284" i="26"/>
  <c r="AA283" i="26"/>
  <c r="AA281" i="26"/>
  <c r="AA279" i="26"/>
  <c r="AA278" i="26"/>
  <c r="AA276" i="26"/>
  <c r="AA275" i="26"/>
  <c r="AA273" i="26"/>
  <c r="AA270" i="26"/>
  <c r="AA267" i="26"/>
  <c r="K15" i="17" l="1"/>
  <c r="G19" i="14" s="1"/>
  <c r="K14" i="17"/>
  <c r="G18" i="14" s="1"/>
  <c r="K13" i="17"/>
  <c r="G17" i="14" s="1"/>
  <c r="K12" i="17"/>
  <c r="G16" i="14" s="1"/>
  <c r="K11" i="17"/>
  <c r="G15" i="14" s="1"/>
  <c r="K10" i="17"/>
  <c r="G14" i="14" s="1"/>
  <c r="K9" i="17"/>
  <c r="G13" i="14" s="1"/>
  <c r="K8" i="17"/>
  <c r="G12" i="14" s="1"/>
  <c r="K7" i="17"/>
  <c r="G11" i="14" s="1"/>
  <c r="AA252" i="26" l="1"/>
  <c r="AA251" i="26"/>
  <c r="AA246" i="26"/>
  <c r="AA243" i="26"/>
  <c r="AA240" i="26"/>
  <c r="AA239" i="26"/>
  <c r="AA238" i="26"/>
  <c r="AA237" i="26"/>
  <c r="AA236" i="26"/>
  <c r="AA235" i="26"/>
  <c r="AA234" i="26"/>
  <c r="AA232" i="26"/>
  <c r="AA231" i="26"/>
  <c r="AA229" i="26"/>
  <c r="AA227" i="26"/>
  <c r="AA226" i="26"/>
  <c r="AA224" i="26"/>
  <c r="AA223" i="26"/>
  <c r="AA221" i="26"/>
  <c r="AA218" i="26"/>
  <c r="AA215" i="26"/>
  <c r="AA200" i="26"/>
  <c r="AA199" i="26"/>
  <c r="AA194" i="26"/>
  <c r="AA191" i="26"/>
  <c r="AA188" i="26"/>
  <c r="AA187" i="26"/>
  <c r="AA186" i="26"/>
  <c r="AA185" i="26"/>
  <c r="AA184" i="26"/>
  <c r="AA183" i="26"/>
  <c r="AA182" i="26"/>
  <c r="AA180" i="26"/>
  <c r="AA179" i="26"/>
  <c r="AA177" i="26"/>
  <c r="AA175" i="26"/>
  <c r="AA174" i="26"/>
  <c r="AA172" i="26"/>
  <c r="AA171" i="26"/>
  <c r="AA169" i="26"/>
  <c r="AA166" i="26"/>
  <c r="AA163" i="26"/>
  <c r="AA148" i="26"/>
  <c r="AA147" i="26"/>
  <c r="AA142" i="26"/>
  <c r="AA139" i="26"/>
  <c r="AA136" i="26"/>
  <c r="AA135" i="26"/>
  <c r="AA134" i="26"/>
  <c r="AA133" i="26"/>
  <c r="AA132" i="26"/>
  <c r="AA131" i="26"/>
  <c r="AA130" i="26"/>
  <c r="AA128" i="26"/>
  <c r="AA127" i="26"/>
  <c r="AA125" i="26"/>
  <c r="AA123" i="26"/>
  <c r="AA122" i="26"/>
  <c r="AA120" i="26"/>
  <c r="AA119" i="26"/>
  <c r="AA117" i="26"/>
  <c r="AA114" i="26"/>
  <c r="AA111" i="26"/>
  <c r="AA96" i="26"/>
  <c r="AA95" i="26"/>
  <c r="AA90" i="26"/>
  <c r="AA87" i="26"/>
  <c r="AA84" i="26"/>
  <c r="AA83" i="26"/>
  <c r="AA82" i="26"/>
  <c r="AA81" i="26"/>
  <c r="AA80" i="26"/>
  <c r="AA79" i="26"/>
  <c r="AA78" i="26"/>
  <c r="AA76" i="26"/>
  <c r="AA75" i="26"/>
  <c r="AA73" i="26"/>
  <c r="AA71" i="26"/>
  <c r="AA70" i="26"/>
  <c r="AA68" i="26"/>
  <c r="AA67" i="26"/>
  <c r="AA65" i="26"/>
  <c r="AA62" i="26"/>
  <c r="AA59" i="26"/>
  <c r="AA43" i="26"/>
  <c r="AA42" i="26"/>
  <c r="AA37" i="26"/>
  <c r="AA34" i="26"/>
  <c r="AA31" i="26"/>
  <c r="AA30" i="26"/>
  <c r="AA29" i="26"/>
  <c r="AA28" i="26"/>
  <c r="AA27" i="26"/>
  <c r="AA26" i="26"/>
  <c r="AA25" i="26"/>
  <c r="AA23" i="26"/>
  <c r="AA22" i="26"/>
  <c r="AA20" i="26"/>
  <c r="AA18" i="26"/>
  <c r="AA17" i="26"/>
  <c r="AA15" i="26"/>
  <c r="AA14" i="26"/>
  <c r="AA12" i="26"/>
  <c r="AA9" i="26"/>
  <c r="AA6" i="26"/>
  <c r="E67" i="25" l="1"/>
  <c r="E71" i="27"/>
  <c r="E32" i="27" l="1"/>
  <c r="E63" i="27" l="1"/>
  <c r="E51" i="27"/>
  <c r="E43" i="27"/>
  <c r="E37" i="27"/>
  <c r="E29" i="27"/>
  <c r="E14" i="27"/>
  <c r="N48" i="27" l="1"/>
  <c r="N36" i="27"/>
  <c r="N35" i="27"/>
  <c r="N34" i="27"/>
  <c r="N33" i="27"/>
  <c r="N32" i="27"/>
  <c r="N31" i="27"/>
  <c r="N30" i="27"/>
  <c r="N28" i="27"/>
  <c r="N25" i="27"/>
  <c r="N23" i="27"/>
  <c r="N22" i="27"/>
  <c r="N20" i="27"/>
  <c r="N19" i="27"/>
  <c r="N11" i="27"/>
  <c r="E271" i="26"/>
  <c r="D271" i="26"/>
  <c r="E270" i="26"/>
  <c r="D270" i="26"/>
  <c r="E269" i="26"/>
  <c r="D269" i="26"/>
  <c r="E268" i="26"/>
  <c r="D268" i="26"/>
  <c r="E267" i="26"/>
  <c r="D267" i="26"/>
  <c r="H267" i="26" s="1"/>
  <c r="U270" i="26" s="1"/>
  <c r="E266" i="26"/>
  <c r="D266" i="26"/>
  <c r="D67" i="25"/>
  <c r="E66" i="25"/>
  <c r="D66" i="25"/>
  <c r="E55" i="25"/>
  <c r="H78" i="25" s="1"/>
  <c r="E54" i="25"/>
  <c r="G77" i="25" s="1"/>
  <c r="I270" i="26" l="1"/>
  <c r="K271" i="26"/>
  <c r="H77" i="25"/>
  <c r="I77" i="25" s="1"/>
  <c r="G78" i="25"/>
  <c r="I78" i="25" s="1"/>
  <c r="J267" i="26"/>
  <c r="U290" i="26" s="1"/>
  <c r="E272" i="26"/>
  <c r="D272" i="26"/>
  <c r="F67" i="25"/>
  <c r="H67" i="25" s="1"/>
  <c r="F66" i="25"/>
  <c r="H66" i="25" s="1"/>
  <c r="I271" i="26" l="1"/>
  <c r="V284" i="26" s="1"/>
  <c r="K270" i="26"/>
  <c r="V298" i="26" s="1"/>
  <c r="G67" i="25"/>
  <c r="I67" i="25" s="1"/>
  <c r="G66" i="25"/>
  <c r="I66" i="25" s="1"/>
  <c r="V281" i="26" l="1"/>
  <c r="V283" i="26"/>
  <c r="V282" i="26"/>
  <c r="V299" i="26"/>
  <c r="V297" i="26"/>
  <c r="V300" i="26"/>
  <c r="V296" i="26"/>
  <c r="D219" i="26"/>
  <c r="D218" i="26"/>
  <c r="D217" i="26"/>
  <c r="D216" i="26"/>
  <c r="D215" i="26"/>
  <c r="D214" i="26"/>
  <c r="D45" i="14"/>
  <c r="D163" i="26"/>
  <c r="D162" i="26"/>
  <c r="D220" i="26" l="1"/>
  <c r="D164" i="26"/>
  <c r="C110" i="26"/>
  <c r="D59" i="26"/>
  <c r="D58" i="26"/>
  <c r="C5" i="26"/>
  <c r="E65" i="25"/>
  <c r="E64" i="25"/>
  <c r="E63" i="25"/>
  <c r="E62" i="25"/>
  <c r="D65" i="25"/>
  <c r="D64" i="25"/>
  <c r="D63" i="25"/>
  <c r="D62" i="25"/>
  <c r="E53" i="25"/>
  <c r="G76" i="25" s="1"/>
  <c r="I269" i="26" s="1"/>
  <c r="E52" i="25"/>
  <c r="E51" i="25"/>
  <c r="G74" i="25" s="1"/>
  <c r="I267" i="26" s="1"/>
  <c r="E50" i="25"/>
  <c r="G73" i="25" s="1"/>
  <c r="I266" i="26" s="1"/>
  <c r="G75" i="25" l="1"/>
  <c r="I268" i="26" s="1"/>
  <c r="I272" i="26" s="1"/>
  <c r="H75" i="25"/>
  <c r="H73" i="25"/>
  <c r="H74" i="25"/>
  <c r="H76" i="25"/>
  <c r="H59" i="26"/>
  <c r="G59" i="26"/>
  <c r="F62" i="25"/>
  <c r="G62" i="25" s="1"/>
  <c r="F65" i="25"/>
  <c r="H65" i="25" s="1"/>
  <c r="F64" i="25"/>
  <c r="H64" i="25" s="1"/>
  <c r="F63" i="25"/>
  <c r="H63" i="25" s="1"/>
  <c r="I73" i="25" l="1"/>
  <c r="K266" i="26"/>
  <c r="I76" i="25"/>
  <c r="K269" i="26"/>
  <c r="V291" i="26" s="1"/>
  <c r="I75" i="25"/>
  <c r="K268" i="26"/>
  <c r="I74" i="25"/>
  <c r="K267" i="26"/>
  <c r="V290" i="26" s="1"/>
  <c r="H62" i="25"/>
  <c r="I62" i="25" s="1"/>
  <c r="G64" i="25"/>
  <c r="I64" i="25" s="1"/>
  <c r="G63" i="25"/>
  <c r="I63" i="25" s="1"/>
  <c r="G65" i="25"/>
  <c r="I65" i="25" s="1"/>
  <c r="E7" i="25"/>
  <c r="K272" i="26" l="1"/>
  <c r="V310" i="26"/>
  <c r="V306" i="26"/>
  <c r="V302" i="26"/>
  <c r="V309" i="26"/>
  <c r="V305" i="26"/>
  <c r="V307" i="26"/>
  <c r="V308" i="26"/>
  <c r="V304" i="26"/>
  <c r="V303" i="26"/>
  <c r="V294" i="26"/>
  <c r="V293" i="26"/>
  <c r="W290" i="26"/>
  <c r="E68" i="25"/>
  <c r="D68" i="25"/>
  <c r="E56" i="25"/>
  <c r="D42" i="25"/>
  <c r="V311" i="26" l="1"/>
  <c r="F68" i="25"/>
  <c r="E42" i="25"/>
  <c r="G40" i="25" s="1"/>
  <c r="G32" i="25"/>
  <c r="F32" i="25"/>
  <c r="E32" i="25"/>
  <c r="D32" i="25"/>
  <c r="D5" i="25" s="1"/>
  <c r="F18" i="25"/>
  <c r="E18" i="25"/>
  <c r="D31" i="27"/>
  <c r="J70" i="27"/>
  <c r="J69" i="27"/>
  <c r="J68" i="27"/>
  <c r="J67" i="27"/>
  <c r="J66" i="27"/>
  <c r="J65" i="27"/>
  <c r="G70" i="27"/>
  <c r="G69" i="27"/>
  <c r="G68" i="27"/>
  <c r="V271" i="26" s="1"/>
  <c r="G67" i="27"/>
  <c r="G66" i="27"/>
  <c r="V270" i="26" s="1"/>
  <c r="G65" i="27"/>
  <c r="G57" i="27"/>
  <c r="G56" i="27"/>
  <c r="G55" i="27"/>
  <c r="G54" i="27"/>
  <c r="G53" i="27"/>
  <c r="G52" i="27"/>
  <c r="F46" i="27"/>
  <c r="G45" i="27"/>
  <c r="G44" i="27"/>
  <c r="G38" i="27"/>
  <c r="F32" i="27"/>
  <c r="G31" i="27"/>
  <c r="G30" i="27"/>
  <c r="G15" i="27"/>
  <c r="G64" i="27"/>
  <c r="F58" i="27"/>
  <c r="I71" i="27"/>
  <c r="H71" i="27"/>
  <c r="F71" i="27"/>
  <c r="D54" i="25" l="1"/>
  <c r="D55" i="25"/>
  <c r="D53" i="25"/>
  <c r="D51" i="25"/>
  <c r="F51" i="25" s="1"/>
  <c r="D50" i="25"/>
  <c r="D52" i="25"/>
  <c r="G58" i="26"/>
  <c r="G60" i="26" s="1"/>
  <c r="H58" i="26"/>
  <c r="L58" i="26" s="1"/>
  <c r="O82" i="26" s="1"/>
  <c r="D7" i="25"/>
  <c r="F5" i="25" s="1"/>
  <c r="V277" i="26"/>
  <c r="V275" i="26"/>
  <c r="V278" i="26"/>
  <c r="V276" i="26"/>
  <c r="V274" i="26"/>
  <c r="V279" i="26"/>
  <c r="K70" i="27"/>
  <c r="V273" i="26"/>
  <c r="K65" i="27"/>
  <c r="K69" i="27"/>
  <c r="K67" i="27"/>
  <c r="F41" i="25"/>
  <c r="P82" i="26"/>
  <c r="P30" i="26"/>
  <c r="G41" i="25"/>
  <c r="G42" i="25" s="1"/>
  <c r="P83" i="26"/>
  <c r="P31" i="26"/>
  <c r="F40" i="25"/>
  <c r="P59" i="26"/>
  <c r="P6" i="26"/>
  <c r="P58" i="26"/>
  <c r="P5" i="26"/>
  <c r="C59" i="26"/>
  <c r="F59" i="26"/>
  <c r="K59" i="26" s="1"/>
  <c r="G32" i="27"/>
  <c r="K66" i="27"/>
  <c r="J71" i="27"/>
  <c r="K68" i="27"/>
  <c r="G51" i="25" l="1"/>
  <c r="H51" i="25"/>
  <c r="D76" i="25"/>
  <c r="E76" i="25"/>
  <c r="J269" i="26" s="1"/>
  <c r="U291" i="26" s="1"/>
  <c r="F53" i="25"/>
  <c r="D75" i="25"/>
  <c r="E75" i="25"/>
  <c r="J268" i="26" s="1"/>
  <c r="F52" i="25"/>
  <c r="H52" i="25" s="1"/>
  <c r="D78" i="25"/>
  <c r="H271" i="26" s="1"/>
  <c r="F55" i="25"/>
  <c r="E78" i="25"/>
  <c r="G6" i="25"/>
  <c r="G5" i="25"/>
  <c r="H5" i="25" s="1"/>
  <c r="F6" i="25"/>
  <c r="D73" i="25"/>
  <c r="E73" i="25"/>
  <c r="J266" i="26" s="1"/>
  <c r="F50" i="25"/>
  <c r="D56" i="25"/>
  <c r="F56" i="25" s="1"/>
  <c r="D77" i="25"/>
  <c r="H270" i="26" s="1"/>
  <c r="E77" i="25"/>
  <c r="F54" i="25"/>
  <c r="H54" i="25" s="1"/>
  <c r="N42" i="27"/>
  <c r="V268" i="26"/>
  <c r="V267" i="26"/>
  <c r="V269" i="26"/>
  <c r="H60" i="26"/>
  <c r="Q82" i="26"/>
  <c r="H218" i="26"/>
  <c r="H215" i="26"/>
  <c r="H217" i="26"/>
  <c r="H219" i="26"/>
  <c r="H216" i="26"/>
  <c r="H214" i="26"/>
  <c r="H110" i="26"/>
  <c r="H41" i="25"/>
  <c r="G163" i="26" s="1"/>
  <c r="H40" i="25"/>
  <c r="G162" i="26" s="1"/>
  <c r="F42" i="25"/>
  <c r="L59" i="26"/>
  <c r="O83" i="26" s="1"/>
  <c r="O59" i="26"/>
  <c r="G71" i="27"/>
  <c r="K71" i="27" s="1"/>
  <c r="E58" i="27"/>
  <c r="G58" i="27" s="1"/>
  <c r="E46" i="27"/>
  <c r="G46" i="27" s="1"/>
  <c r="G54" i="25" l="1"/>
  <c r="I54" i="25" s="1"/>
  <c r="G52" i="25"/>
  <c r="I52" i="25" s="1"/>
  <c r="K58" i="26"/>
  <c r="O58" i="26" s="1"/>
  <c r="Q58" i="26" s="1"/>
  <c r="H7" i="25"/>
  <c r="H6" i="25"/>
  <c r="H269" i="26"/>
  <c r="U271" i="26" s="1"/>
  <c r="F76" i="25"/>
  <c r="H268" i="26"/>
  <c r="F75" i="25"/>
  <c r="G50" i="25"/>
  <c r="H50" i="25"/>
  <c r="F78" i="25"/>
  <c r="J271" i="26"/>
  <c r="U284" i="26"/>
  <c r="W284" i="26" s="1"/>
  <c r="U282" i="26"/>
  <c r="W282" i="26" s="1"/>
  <c r="U281" i="26"/>
  <c r="W281" i="26" s="1"/>
  <c r="U283" i="26"/>
  <c r="W283" i="26" s="1"/>
  <c r="H266" i="26"/>
  <c r="F73" i="25"/>
  <c r="W291" i="26"/>
  <c r="F77" i="25"/>
  <c r="J270" i="26"/>
  <c r="J272" i="26" s="1"/>
  <c r="U294" i="26"/>
  <c r="W294" i="26" s="1"/>
  <c r="U293" i="26"/>
  <c r="W293" i="26" s="1"/>
  <c r="G55" i="25"/>
  <c r="H55" i="25"/>
  <c r="U307" i="26"/>
  <c r="W307" i="26" s="1"/>
  <c r="AA280" i="26" s="1"/>
  <c r="U305" i="26"/>
  <c r="W305" i="26" s="1"/>
  <c r="U306" i="26"/>
  <c r="W306" i="26" s="1"/>
  <c r="U309" i="26"/>
  <c r="W309" i="26" s="1"/>
  <c r="U310" i="26"/>
  <c r="W310" i="26" s="1"/>
  <c r="AA294" i="26" s="1"/>
  <c r="U302" i="26"/>
  <c r="W302" i="26" s="1"/>
  <c r="U303" i="26"/>
  <c r="W303" i="26" s="1"/>
  <c r="U304" i="26"/>
  <c r="W304" i="26" s="1"/>
  <c r="U308" i="26"/>
  <c r="W308" i="26" s="1"/>
  <c r="AA282" i="26" s="1"/>
  <c r="G53" i="25"/>
  <c r="H53" i="25"/>
  <c r="I51" i="25"/>
  <c r="V285" i="26"/>
  <c r="V177" i="26"/>
  <c r="V178" i="26"/>
  <c r="V180" i="26"/>
  <c r="V179" i="26"/>
  <c r="U179" i="26"/>
  <c r="U180" i="26"/>
  <c r="U178" i="26"/>
  <c r="U94" i="26"/>
  <c r="U98" i="26"/>
  <c r="U101" i="26"/>
  <c r="U99" i="26"/>
  <c r="U97" i="26"/>
  <c r="U95" i="26"/>
  <c r="U102" i="26"/>
  <c r="U100" i="26"/>
  <c r="U96" i="26"/>
  <c r="U82" i="26"/>
  <c r="U92" i="26"/>
  <c r="U83" i="26"/>
  <c r="U90" i="26"/>
  <c r="U85" i="26"/>
  <c r="U89" i="26"/>
  <c r="U91" i="26"/>
  <c r="U88" i="26"/>
  <c r="U86" i="26"/>
  <c r="V175" i="26"/>
  <c r="V174" i="26"/>
  <c r="L111" i="26"/>
  <c r="L110" i="26"/>
  <c r="K240" i="26"/>
  <c r="L240" i="26"/>
  <c r="L241" i="26"/>
  <c r="V239" i="26" s="1"/>
  <c r="K241" i="26"/>
  <c r="U239" i="26" s="1"/>
  <c r="K238" i="26"/>
  <c r="L238" i="26"/>
  <c r="L239" i="26"/>
  <c r="V238" i="26" s="1"/>
  <c r="K239" i="26"/>
  <c r="U238" i="26" s="1"/>
  <c r="K242" i="26"/>
  <c r="L242" i="26"/>
  <c r="L243" i="26"/>
  <c r="K243" i="26"/>
  <c r="H163" i="26"/>
  <c r="H42" i="25"/>
  <c r="H162" i="26"/>
  <c r="H220" i="26"/>
  <c r="G216" i="26"/>
  <c r="G214" i="26"/>
  <c r="G218" i="26"/>
  <c r="G215" i="26"/>
  <c r="G217" i="26"/>
  <c r="G219" i="26"/>
  <c r="G110" i="26"/>
  <c r="V171" i="26"/>
  <c r="V164" i="26"/>
  <c r="V170" i="26"/>
  <c r="V167" i="26"/>
  <c r="V166" i="26"/>
  <c r="V165" i="26"/>
  <c r="V163" i="26"/>
  <c r="V173" i="26"/>
  <c r="V169" i="26"/>
  <c r="V172" i="26"/>
  <c r="Q59" i="26"/>
  <c r="O60" i="26"/>
  <c r="Q83" i="26"/>
  <c r="O84" i="26"/>
  <c r="I55" i="25" l="1"/>
  <c r="U267" i="26"/>
  <c r="U269" i="26"/>
  <c r="U268" i="26"/>
  <c r="H272" i="26"/>
  <c r="U275" i="26"/>
  <c r="W275" i="26" s="1"/>
  <c r="AA269" i="26" s="1"/>
  <c r="U276" i="26"/>
  <c r="W276" i="26" s="1"/>
  <c r="AA271" i="26" s="1"/>
  <c r="U278" i="26"/>
  <c r="W278" i="26" s="1"/>
  <c r="AA277" i="26" s="1"/>
  <c r="U279" i="26"/>
  <c r="W279" i="26" s="1"/>
  <c r="AA285" i="26" s="1"/>
  <c r="U274" i="26"/>
  <c r="W274" i="26" s="1"/>
  <c r="AA268" i="26" s="1"/>
  <c r="U277" i="26"/>
  <c r="W277" i="26" s="1"/>
  <c r="AA274" i="26" s="1"/>
  <c r="U273" i="26"/>
  <c r="I53" i="25"/>
  <c r="U298" i="26"/>
  <c r="W298" i="26" s="1"/>
  <c r="AA297" i="26" s="1"/>
  <c r="U296" i="26"/>
  <c r="W296" i="26" s="1"/>
  <c r="U300" i="26"/>
  <c r="W300" i="26" s="1"/>
  <c r="AA302" i="26" s="1"/>
  <c r="U299" i="26"/>
  <c r="W299" i="26" s="1"/>
  <c r="U297" i="26"/>
  <c r="W297" i="26" s="1"/>
  <c r="AA296" i="26" s="1"/>
  <c r="I50" i="25"/>
  <c r="U76" i="26"/>
  <c r="U70" i="26"/>
  <c r="U67" i="26"/>
  <c r="U65" i="26"/>
  <c r="U61" i="26"/>
  <c r="U69" i="26"/>
  <c r="U74" i="26"/>
  <c r="U68" i="26"/>
  <c r="U73" i="26"/>
  <c r="U62" i="26"/>
  <c r="U66" i="26"/>
  <c r="U71" i="26"/>
  <c r="U63" i="26"/>
  <c r="U75" i="26"/>
  <c r="U59" i="26"/>
  <c r="U60" i="26"/>
  <c r="W178" i="26"/>
  <c r="V206" i="26"/>
  <c r="V202" i="26"/>
  <c r="V198" i="26"/>
  <c r="V203" i="26"/>
  <c r="V199" i="26"/>
  <c r="V205" i="26"/>
  <c r="V201" i="26"/>
  <c r="V204" i="26"/>
  <c r="V200" i="26"/>
  <c r="W180" i="26"/>
  <c r="V153" i="26"/>
  <c r="V149" i="26"/>
  <c r="V154" i="26"/>
  <c r="V150" i="26"/>
  <c r="V146" i="26"/>
  <c r="V152" i="26"/>
  <c r="V148" i="26"/>
  <c r="V151" i="26"/>
  <c r="V147" i="26"/>
  <c r="W179" i="26"/>
  <c r="V102" i="26"/>
  <c r="W102" i="26" s="1"/>
  <c r="AA86" i="26" s="1"/>
  <c r="V98" i="26"/>
  <c r="W98" i="26" s="1"/>
  <c r="V94" i="26"/>
  <c r="W94" i="26" s="1"/>
  <c r="V101" i="26"/>
  <c r="W101" i="26" s="1"/>
  <c r="V97" i="26"/>
  <c r="W97" i="26" s="1"/>
  <c r="V100" i="26"/>
  <c r="W100" i="26" s="1"/>
  <c r="AA74" i="26" s="1"/>
  <c r="V96" i="26"/>
  <c r="W96" i="26" s="1"/>
  <c r="V99" i="26"/>
  <c r="W99" i="26" s="1"/>
  <c r="AA72" i="26" s="1"/>
  <c r="V95" i="26"/>
  <c r="W95" i="26" s="1"/>
  <c r="V73" i="26"/>
  <c r="V76" i="26"/>
  <c r="V75" i="26"/>
  <c r="V74" i="26"/>
  <c r="U250" i="26"/>
  <c r="U257" i="26"/>
  <c r="U255" i="26"/>
  <c r="U253" i="26"/>
  <c r="U251" i="26"/>
  <c r="U258" i="26"/>
  <c r="U254" i="26"/>
  <c r="U256" i="26"/>
  <c r="U252" i="26"/>
  <c r="U198" i="26"/>
  <c r="U205" i="26"/>
  <c r="U203" i="26"/>
  <c r="U206" i="26"/>
  <c r="U204" i="26"/>
  <c r="V181" i="26"/>
  <c r="V257" i="26"/>
  <c r="V253" i="26"/>
  <c r="V258" i="26"/>
  <c r="V256" i="26"/>
  <c r="V254" i="26"/>
  <c r="V252" i="26"/>
  <c r="V250" i="26"/>
  <c r="V255" i="26"/>
  <c r="V251" i="26"/>
  <c r="U146" i="26"/>
  <c r="U148" i="26"/>
  <c r="U153" i="26"/>
  <c r="U151" i="26"/>
  <c r="U149" i="26"/>
  <c r="U147" i="26"/>
  <c r="U152" i="26"/>
  <c r="U154" i="26"/>
  <c r="U150" i="26"/>
  <c r="U103" i="26"/>
  <c r="W238" i="26"/>
  <c r="U244" i="26"/>
  <c r="U246" i="26"/>
  <c r="U248" i="26"/>
  <c r="U245" i="26"/>
  <c r="U247" i="26"/>
  <c r="V245" i="26"/>
  <c r="V247" i="26"/>
  <c r="V244" i="26"/>
  <c r="V246" i="26"/>
  <c r="V248" i="26"/>
  <c r="W239" i="26"/>
  <c r="U241" i="26"/>
  <c r="U242" i="26"/>
  <c r="V242" i="26"/>
  <c r="V241" i="26"/>
  <c r="V83" i="26"/>
  <c r="W83" i="26" s="1"/>
  <c r="V86" i="26"/>
  <c r="W86" i="26" s="1"/>
  <c r="V90" i="26"/>
  <c r="W90" i="26" s="1"/>
  <c r="AA89" i="26" s="1"/>
  <c r="V82" i="26"/>
  <c r="V92" i="26"/>
  <c r="W92" i="26" s="1"/>
  <c r="V88" i="26"/>
  <c r="W88" i="26" s="1"/>
  <c r="V85" i="26"/>
  <c r="W85" i="26" s="1"/>
  <c r="V89" i="26"/>
  <c r="W89" i="26" s="1"/>
  <c r="V91" i="26"/>
  <c r="W91" i="26" s="1"/>
  <c r="V68" i="26"/>
  <c r="V66" i="26"/>
  <c r="W66" i="26" s="1"/>
  <c r="V71" i="26"/>
  <c r="V70" i="26"/>
  <c r="V69" i="26"/>
  <c r="W69" i="26" s="1"/>
  <c r="AA66" i="26" s="1"/>
  <c r="V67" i="26"/>
  <c r="W67" i="26" s="1"/>
  <c r="U177" i="26"/>
  <c r="W177" i="26" s="1"/>
  <c r="U175" i="26"/>
  <c r="W175" i="26" s="1"/>
  <c r="U174" i="26"/>
  <c r="W174" i="26" s="1"/>
  <c r="K111" i="26"/>
  <c r="K110" i="26"/>
  <c r="L219" i="26"/>
  <c r="K219" i="26"/>
  <c r="L218" i="26"/>
  <c r="K218" i="26"/>
  <c r="L217" i="26"/>
  <c r="V219" i="26" s="1"/>
  <c r="K217" i="26"/>
  <c r="U219" i="26" s="1"/>
  <c r="L216" i="26"/>
  <c r="V221" i="26" s="1"/>
  <c r="K216" i="26"/>
  <c r="U221" i="26" s="1"/>
  <c r="L215" i="26"/>
  <c r="V218" i="26" s="1"/>
  <c r="K215" i="26"/>
  <c r="U218" i="26" s="1"/>
  <c r="L214" i="26"/>
  <c r="K214" i="26"/>
  <c r="V189" i="26"/>
  <c r="V186" i="26"/>
  <c r="V196" i="26"/>
  <c r="V190" i="26"/>
  <c r="V187" i="26"/>
  <c r="K244" i="26"/>
  <c r="V195" i="26"/>
  <c r="V193" i="26"/>
  <c r="V194" i="26"/>
  <c r="V192" i="26"/>
  <c r="L244" i="26"/>
  <c r="G164" i="26"/>
  <c r="U172" i="26"/>
  <c r="W172" i="26" s="1"/>
  <c r="U170" i="26"/>
  <c r="W170" i="26" s="1"/>
  <c r="U169" i="26"/>
  <c r="W169" i="26" s="1"/>
  <c r="U167" i="26"/>
  <c r="W167" i="26" s="1"/>
  <c r="U165" i="26"/>
  <c r="W165" i="26" s="1"/>
  <c r="U171" i="26"/>
  <c r="W171" i="26" s="1"/>
  <c r="U164" i="26"/>
  <c r="W164" i="26" s="1"/>
  <c r="U163" i="26"/>
  <c r="U166" i="26"/>
  <c r="W166" i="26" s="1"/>
  <c r="U173" i="26"/>
  <c r="W173" i="26" s="1"/>
  <c r="AA170" i="26" s="1"/>
  <c r="U199" i="26"/>
  <c r="U192" i="26"/>
  <c r="U187" i="26"/>
  <c r="U200" i="26"/>
  <c r="U194" i="26"/>
  <c r="U202" i="26"/>
  <c r="U201" i="26"/>
  <c r="U195" i="26"/>
  <c r="H164" i="26"/>
  <c r="U189" i="26"/>
  <c r="U186" i="26"/>
  <c r="U190" i="26"/>
  <c r="U196" i="26"/>
  <c r="U193" i="26"/>
  <c r="V137" i="26"/>
  <c r="V142" i="26"/>
  <c r="V138" i="26"/>
  <c r="V143" i="26"/>
  <c r="V135" i="26"/>
  <c r="V141" i="26"/>
  <c r="V134" i="26"/>
  <c r="V144" i="26"/>
  <c r="V140" i="26"/>
  <c r="U135" i="26"/>
  <c r="L112" i="26"/>
  <c r="U134" i="26"/>
  <c r="U144" i="26"/>
  <c r="U143" i="26"/>
  <c r="U141" i="26"/>
  <c r="U140" i="26"/>
  <c r="U137" i="26"/>
  <c r="U138" i="26"/>
  <c r="U142" i="26"/>
  <c r="G220" i="26"/>
  <c r="Q60" i="26"/>
  <c r="V61" i="26"/>
  <c r="W61" i="26" s="1"/>
  <c r="V62" i="26"/>
  <c r="V65" i="26"/>
  <c r="W65" i="26" s="1"/>
  <c r="V60" i="26"/>
  <c r="W60" i="26" s="1"/>
  <c r="V63" i="26"/>
  <c r="W63" i="26" s="1"/>
  <c r="AA93" i="26" s="1"/>
  <c r="V59" i="26"/>
  <c r="Q84" i="26"/>
  <c r="W62" i="26" l="1"/>
  <c r="W73" i="26"/>
  <c r="U77" i="26"/>
  <c r="W70" i="26"/>
  <c r="AA69" i="26" s="1"/>
  <c r="W75" i="26"/>
  <c r="W311" i="26"/>
  <c r="W76" i="26"/>
  <c r="AA94" i="26" s="1"/>
  <c r="W74" i="26"/>
  <c r="AA88" i="26" s="1"/>
  <c r="U311" i="26"/>
  <c r="U285" i="26"/>
  <c r="U217" i="26"/>
  <c r="U216" i="26"/>
  <c r="U215" i="26"/>
  <c r="U231" i="26"/>
  <c r="U232" i="26"/>
  <c r="U230" i="26"/>
  <c r="U229" i="26"/>
  <c r="V216" i="26"/>
  <c r="V217" i="26"/>
  <c r="V215" i="26"/>
  <c r="V231" i="26"/>
  <c r="V232" i="26"/>
  <c r="V230" i="26"/>
  <c r="V229" i="26"/>
  <c r="W199" i="26"/>
  <c r="AA164" i="26" s="1"/>
  <c r="W198" i="26"/>
  <c r="AA162" i="26" s="1"/>
  <c r="W250" i="26"/>
  <c r="V128" i="26"/>
  <c r="V127" i="26"/>
  <c r="V126" i="26"/>
  <c r="V125" i="26"/>
  <c r="AA85" i="26"/>
  <c r="AA91" i="26"/>
  <c r="AA58" i="26"/>
  <c r="AA61" i="26"/>
  <c r="AA60" i="26"/>
  <c r="V259" i="26"/>
  <c r="U259" i="26"/>
  <c r="W153" i="26"/>
  <c r="W258" i="26"/>
  <c r="AA242" i="26" s="1"/>
  <c r="W206" i="26"/>
  <c r="AA190" i="26" s="1"/>
  <c r="W205" i="26"/>
  <c r="AA181" i="26" s="1"/>
  <c r="V207" i="26"/>
  <c r="W257" i="26"/>
  <c r="U207" i="26"/>
  <c r="U181" i="26"/>
  <c r="W204" i="26"/>
  <c r="AA178" i="26" s="1"/>
  <c r="V155" i="26"/>
  <c r="W151" i="26"/>
  <c r="AA124" i="26" s="1"/>
  <c r="W146" i="26"/>
  <c r="W152" i="26"/>
  <c r="AA126" i="26" s="1"/>
  <c r="U155" i="26"/>
  <c r="U128" i="26"/>
  <c r="U126" i="26"/>
  <c r="U127" i="26"/>
  <c r="W82" i="26"/>
  <c r="W103" i="26" s="1"/>
  <c r="V103" i="26"/>
  <c r="V77" i="26"/>
  <c r="W77" i="26" s="1"/>
  <c r="W68" i="26"/>
  <c r="AA63" i="26" s="1"/>
  <c r="W71" i="26"/>
  <c r="AA77" i="26" s="1"/>
  <c r="W154" i="26"/>
  <c r="AA138" i="26" s="1"/>
  <c r="W149" i="26"/>
  <c r="W248" i="26"/>
  <c r="W247" i="26"/>
  <c r="W246" i="26"/>
  <c r="AA245" i="26" s="1"/>
  <c r="W245" i="26"/>
  <c r="W244" i="26"/>
  <c r="W253" i="26"/>
  <c r="W256" i="26"/>
  <c r="AA230" i="26" s="1"/>
  <c r="W255" i="26"/>
  <c r="AA228" i="26" s="1"/>
  <c r="W254" i="26"/>
  <c r="W252" i="26"/>
  <c r="W251" i="26"/>
  <c r="W242" i="26"/>
  <c r="W241" i="26"/>
  <c r="U226" i="26"/>
  <c r="U222" i="26"/>
  <c r="U225" i="26"/>
  <c r="U227" i="26"/>
  <c r="U223" i="26"/>
  <c r="U224" i="26"/>
  <c r="U122" i="26"/>
  <c r="U120" i="26"/>
  <c r="U118" i="26"/>
  <c r="U121" i="26"/>
  <c r="U119" i="26"/>
  <c r="U125" i="26"/>
  <c r="U123" i="26"/>
  <c r="V225" i="26"/>
  <c r="V224" i="26"/>
  <c r="V226" i="26"/>
  <c r="V222" i="26"/>
  <c r="V227" i="26"/>
  <c r="V223" i="26"/>
  <c r="V120" i="26"/>
  <c r="V118" i="26"/>
  <c r="V123" i="26"/>
  <c r="V122" i="26"/>
  <c r="V121" i="26"/>
  <c r="V119" i="26"/>
  <c r="W150" i="26"/>
  <c r="W189" i="26"/>
  <c r="W200" i="26"/>
  <c r="AA165" i="26" s="1"/>
  <c r="W196" i="26"/>
  <c r="AA198" i="26" s="1"/>
  <c r="W195" i="26"/>
  <c r="W142" i="26"/>
  <c r="AA141" i="26" s="1"/>
  <c r="W201" i="26"/>
  <c r="AA167" i="26" s="1"/>
  <c r="W187" i="26"/>
  <c r="AA197" i="26" s="1"/>
  <c r="W192" i="26"/>
  <c r="W190" i="26"/>
  <c r="W194" i="26"/>
  <c r="AA193" i="26" s="1"/>
  <c r="W202" i="26"/>
  <c r="AA173" i="26" s="1"/>
  <c r="W203" i="26"/>
  <c r="AA176" i="26" s="1"/>
  <c r="W141" i="26"/>
  <c r="W143" i="26"/>
  <c r="L220" i="26"/>
  <c r="W193" i="26"/>
  <c r="AA192" i="26" s="1"/>
  <c r="K220" i="26"/>
  <c r="W148" i="26"/>
  <c r="W140" i="26"/>
  <c r="U112" i="26"/>
  <c r="U117" i="26"/>
  <c r="U113" i="26"/>
  <c r="U115" i="26"/>
  <c r="U111" i="26"/>
  <c r="U114" i="26"/>
  <c r="V114" i="26"/>
  <c r="V113" i="26"/>
  <c r="V115" i="26"/>
  <c r="V117" i="26"/>
  <c r="V112" i="26"/>
  <c r="V111" i="26"/>
  <c r="W138" i="26"/>
  <c r="W144" i="26"/>
  <c r="W135" i="26"/>
  <c r="W163" i="26"/>
  <c r="W137" i="26"/>
  <c r="W134" i="26"/>
  <c r="W147" i="26"/>
  <c r="W186" i="26"/>
  <c r="AA196" i="26" s="1"/>
  <c r="W59" i="26"/>
  <c r="AA64" i="26" s="1"/>
  <c r="AA195" i="26" l="1"/>
  <c r="AA189" i="26"/>
  <c r="W181" i="26"/>
  <c r="AA168" i="26"/>
  <c r="AA92" i="26"/>
  <c r="W259" i="26"/>
  <c r="W232" i="26"/>
  <c r="AA250" i="26" s="1"/>
  <c r="W231" i="26"/>
  <c r="V233" i="26"/>
  <c r="W230" i="26"/>
  <c r="AA244" i="26" s="1"/>
  <c r="W207" i="26"/>
  <c r="U233" i="26"/>
  <c r="W127" i="26"/>
  <c r="W128" i="26"/>
  <c r="AA146" i="26" s="1"/>
  <c r="W155" i="26"/>
  <c r="V129" i="26"/>
  <c r="U129" i="26"/>
  <c r="W120" i="26"/>
  <c r="AA115" i="26" s="1"/>
  <c r="W125" i="26"/>
  <c r="W126" i="26"/>
  <c r="AA140" i="26" s="1"/>
  <c r="W119" i="26"/>
  <c r="AA113" i="26" s="1"/>
  <c r="W118" i="26"/>
  <c r="AA112" i="26" s="1"/>
  <c r="W122" i="26"/>
  <c r="AA121" i="26" s="1"/>
  <c r="W123" i="26"/>
  <c r="AA129" i="26" s="1"/>
  <c r="W121" i="26"/>
  <c r="AA118" i="26" s="1"/>
  <c r="N14" i="27" l="1"/>
  <c r="W270" i="26"/>
  <c r="AA300" i="26" s="1"/>
  <c r="D60" i="26"/>
  <c r="K60" i="26"/>
  <c r="W267" i="26" l="1"/>
  <c r="AA272" i="26" s="1"/>
  <c r="F7" i="25"/>
  <c r="F5" i="26" s="1"/>
  <c r="G7" i="25"/>
  <c r="G5" i="26" s="1"/>
  <c r="L60" i="26"/>
  <c r="W222" i="26"/>
  <c r="AA216" i="26" s="1"/>
  <c r="W271" i="26"/>
  <c r="AA301" i="26" s="1"/>
  <c r="W268" i="26"/>
  <c r="AA293" i="26" s="1"/>
  <c r="W269" i="26"/>
  <c r="AA299" i="26" s="1"/>
  <c r="W273" i="26"/>
  <c r="AA266" i="26" s="1"/>
  <c r="N39" i="27"/>
  <c r="W218" i="26"/>
  <c r="AA248" i="26" s="1"/>
  <c r="W215" i="26"/>
  <c r="AA220" i="26" s="1"/>
  <c r="W285" i="26" l="1"/>
  <c r="N47" i="27"/>
  <c r="N27" i="27"/>
  <c r="N17" i="27"/>
  <c r="L6" i="26"/>
  <c r="O31" i="26" s="1"/>
  <c r="Q31" i="26" s="1"/>
  <c r="V50" i="26" s="1"/>
  <c r="L5" i="26"/>
  <c r="K6" i="26"/>
  <c r="O6" i="26" s="1"/>
  <c r="Q6" i="26" s="1"/>
  <c r="K5" i="26"/>
  <c r="W221" i="26"/>
  <c r="AA214" i="26" s="1"/>
  <c r="W219" i="26"/>
  <c r="W226" i="26"/>
  <c r="AA225" i="26" s="1"/>
  <c r="W216" i="26"/>
  <c r="AA241" i="26" s="1"/>
  <c r="W227" i="26"/>
  <c r="W229" i="26"/>
  <c r="W217" i="26"/>
  <c r="AA247" i="26" s="1"/>
  <c r="W225" i="26"/>
  <c r="AA222" i="26" s="1"/>
  <c r="W223" i="26"/>
  <c r="AA217" i="26" s="1"/>
  <c r="W224" i="26"/>
  <c r="W117" i="26"/>
  <c r="AA110" i="26" s="1"/>
  <c r="W115" i="26"/>
  <c r="AA145" i="26" s="1"/>
  <c r="W114" i="26"/>
  <c r="AA144" i="26" s="1"/>
  <c r="W112" i="26"/>
  <c r="AA137" i="26" s="1"/>
  <c r="W111" i="26"/>
  <c r="AA116" i="26" s="1"/>
  <c r="W113" i="26"/>
  <c r="AA143" i="26" s="1"/>
  <c r="K112" i="26"/>
  <c r="AA249" i="26" l="1"/>
  <c r="AA233" i="26"/>
  <c r="AA219" i="26"/>
  <c r="W233" i="26"/>
  <c r="V48" i="26"/>
  <c r="V44" i="26"/>
  <c r="V47" i="26"/>
  <c r="V43" i="26"/>
  <c r="V46" i="26"/>
  <c r="V42" i="26"/>
  <c r="V49" i="26"/>
  <c r="V45" i="26"/>
  <c r="V21" i="26"/>
  <c r="V20" i="26"/>
  <c r="V22" i="26"/>
  <c r="W129" i="26"/>
  <c r="V15" i="26"/>
  <c r="V12" i="26"/>
  <c r="V23" i="26"/>
  <c r="V18" i="26"/>
  <c r="V14" i="26"/>
  <c r="V17" i="26"/>
  <c r="V13" i="26"/>
  <c r="V16" i="26"/>
  <c r="V37" i="26"/>
  <c r="V31" i="26"/>
  <c r="V40" i="26"/>
  <c r="V36" i="26"/>
  <c r="V30" i="26"/>
  <c r="V38" i="26"/>
  <c r="V34" i="26"/>
  <c r="V33" i="26"/>
  <c r="V39" i="26"/>
  <c r="V7" i="26"/>
  <c r="V10" i="26"/>
  <c r="V6" i="26"/>
  <c r="V9" i="26"/>
  <c r="V8" i="26"/>
  <c r="K7" i="26"/>
  <c r="O5" i="26"/>
  <c r="Q5" i="26" s="1"/>
  <c r="O30" i="26"/>
  <c r="L7" i="26"/>
  <c r="AA305" i="26"/>
  <c r="AA201" i="26"/>
  <c r="V51" i="26" l="1"/>
  <c r="U21" i="26"/>
  <c r="V24" i="26"/>
  <c r="U22" i="26"/>
  <c r="AA149" i="26"/>
  <c r="AA253" i="26"/>
  <c r="U20" i="26"/>
  <c r="U18" i="26"/>
  <c r="W18" i="26" s="1"/>
  <c r="U23" i="26"/>
  <c r="W23" i="26" s="1"/>
  <c r="U15" i="26"/>
  <c r="W15" i="26" s="1"/>
  <c r="U13" i="26"/>
  <c r="W13" i="26" s="1"/>
  <c r="U16" i="26"/>
  <c r="W16" i="26" s="1"/>
  <c r="AA13" i="26" s="1"/>
  <c r="N18" i="27" s="1"/>
  <c r="U17" i="26"/>
  <c r="W17" i="26" s="1"/>
  <c r="U12" i="26"/>
  <c r="U14" i="26"/>
  <c r="W14" i="26" s="1"/>
  <c r="O32" i="26"/>
  <c r="Q30" i="26"/>
  <c r="U50" i="26" s="1"/>
  <c r="W50" i="26" s="1"/>
  <c r="O7" i="26"/>
  <c r="AA97" i="26"/>
  <c r="W21" i="26" l="1"/>
  <c r="W20" i="26"/>
  <c r="W22" i="26"/>
  <c r="U48" i="26"/>
  <c r="U44" i="26"/>
  <c r="U46" i="26"/>
  <c r="U47" i="26"/>
  <c r="U43" i="26"/>
  <c r="U49" i="26"/>
  <c r="W49" i="26" s="1"/>
  <c r="U45" i="26"/>
  <c r="W45" i="26" s="1"/>
  <c r="AA10" i="26" s="1"/>
  <c r="N15" i="27" s="1"/>
  <c r="U30" i="26"/>
  <c r="U42" i="26"/>
  <c r="Q32" i="26"/>
  <c r="U37" i="26"/>
  <c r="W37" i="26" s="1"/>
  <c r="U31" i="26"/>
  <c r="W31" i="26" s="1"/>
  <c r="U40" i="26"/>
  <c r="W40" i="26" s="1"/>
  <c r="AA41" i="26" s="1"/>
  <c r="N46" i="27" s="1"/>
  <c r="U36" i="26"/>
  <c r="W36" i="26" s="1"/>
  <c r="U38" i="26"/>
  <c r="W38" i="26" s="1"/>
  <c r="AA36" i="26" s="1"/>
  <c r="N41" i="27" s="1"/>
  <c r="U34" i="26"/>
  <c r="W34" i="26" s="1"/>
  <c r="U33" i="26"/>
  <c r="W33" i="26" s="1"/>
  <c r="U39" i="26"/>
  <c r="W39" i="26" s="1"/>
  <c r="U8" i="26"/>
  <c r="W8" i="26" s="1"/>
  <c r="W12" i="26"/>
  <c r="U7" i="26"/>
  <c r="W7" i="26" s="1"/>
  <c r="U10" i="26"/>
  <c r="W10" i="26" s="1"/>
  <c r="U6" i="26"/>
  <c r="U9" i="26"/>
  <c r="Q7" i="26"/>
  <c r="E33" i="12"/>
  <c r="E7" i="12"/>
  <c r="E8" i="12"/>
  <c r="E9" i="12"/>
  <c r="E10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4" i="12"/>
  <c r="E35" i="12"/>
  <c r="E37" i="12"/>
  <c r="E39" i="12"/>
  <c r="E43" i="12"/>
  <c r="E44" i="12"/>
  <c r="E6" i="12"/>
  <c r="E5" i="12"/>
  <c r="U51" i="26" l="1"/>
  <c r="W51" i="26" s="1"/>
  <c r="AA40" i="26"/>
  <c r="N45" i="27" s="1"/>
  <c r="AA38" i="26"/>
  <c r="N43" i="27" s="1"/>
  <c r="AA32" i="26"/>
  <c r="N37" i="27" s="1"/>
  <c r="AA35" i="26"/>
  <c r="N40" i="27" s="1"/>
  <c r="AA33" i="26"/>
  <c r="N38" i="27" s="1"/>
  <c r="W42" i="26"/>
  <c r="AA5" i="26" s="1"/>
  <c r="N10" i="27" s="1"/>
  <c r="W46" i="26"/>
  <c r="W48" i="26"/>
  <c r="W6" i="26"/>
  <c r="U24" i="26"/>
  <c r="W24" i="26" s="1"/>
  <c r="W43" i="26"/>
  <c r="W44" i="26"/>
  <c r="W47" i="26"/>
  <c r="W9" i="26"/>
  <c r="W30" i="26"/>
  <c r="D34" i="16"/>
  <c r="D35" i="16"/>
  <c r="D36" i="16"/>
  <c r="D37" i="16"/>
  <c r="D38" i="16"/>
  <c r="D39" i="16"/>
  <c r="D40" i="16"/>
  <c r="D41" i="16"/>
  <c r="D42" i="16"/>
  <c r="D43" i="16"/>
  <c r="D33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AA24" i="26" l="1"/>
  <c r="N29" i="27" s="1"/>
  <c r="AA21" i="26"/>
  <c r="N26" i="27" s="1"/>
  <c r="H28" i="16"/>
  <c r="H24" i="16"/>
  <c r="H20" i="16"/>
  <c r="H16" i="16"/>
  <c r="H12" i="16"/>
  <c r="H8" i="16"/>
  <c r="G43" i="16"/>
  <c r="H43" i="16"/>
  <c r="G39" i="16"/>
  <c r="H39" i="16"/>
  <c r="G35" i="16"/>
  <c r="H35" i="16"/>
  <c r="G29" i="16"/>
  <c r="H29" i="16"/>
  <c r="H25" i="16"/>
  <c r="H21" i="16"/>
  <c r="H17" i="16"/>
  <c r="H13" i="16"/>
  <c r="H9" i="16"/>
  <c r="G33" i="16"/>
  <c r="H33" i="16"/>
  <c r="H40" i="16"/>
  <c r="G40" i="16"/>
  <c r="H36" i="16"/>
  <c r="G36" i="16"/>
  <c r="G31" i="16"/>
  <c r="I31" i="16" s="1"/>
  <c r="J31" i="16" s="1"/>
  <c r="D32" i="12" s="1"/>
  <c r="F32" i="12" s="1"/>
  <c r="H27" i="16"/>
  <c r="H23" i="16"/>
  <c r="H19" i="16"/>
  <c r="H15" i="16"/>
  <c r="H11" i="16"/>
  <c r="H7" i="16"/>
  <c r="H42" i="16"/>
  <c r="G42" i="16"/>
  <c r="G38" i="16"/>
  <c r="H38" i="16"/>
  <c r="H34" i="16"/>
  <c r="G34" i="16"/>
  <c r="I34" i="16" s="1"/>
  <c r="J34" i="16" s="1"/>
  <c r="G30" i="16"/>
  <c r="H30" i="16"/>
  <c r="H26" i="16"/>
  <c r="H22" i="16"/>
  <c r="H18" i="16"/>
  <c r="H14" i="16"/>
  <c r="H10" i="16"/>
  <c r="H6" i="16"/>
  <c r="G41" i="16"/>
  <c r="H41" i="16"/>
  <c r="G37" i="16"/>
  <c r="H37" i="16"/>
  <c r="AA39" i="26"/>
  <c r="N44" i="27" s="1"/>
  <c r="AA19" i="26"/>
  <c r="N24" i="27" s="1"/>
  <c r="AA11" i="26"/>
  <c r="N16" i="27" s="1"/>
  <c r="AA8" i="26"/>
  <c r="N13" i="27" s="1"/>
  <c r="AA7" i="26"/>
  <c r="N12" i="27" s="1"/>
  <c r="AA16" i="26"/>
  <c r="N21" i="27" s="1"/>
  <c r="G27" i="16"/>
  <c r="G19" i="16"/>
  <c r="G7" i="16"/>
  <c r="G26" i="16"/>
  <c r="I26" i="16" s="1"/>
  <c r="J26" i="16" s="1"/>
  <c r="G10" i="16"/>
  <c r="I10" i="16" s="1"/>
  <c r="J10" i="16" s="1"/>
  <c r="G25" i="16"/>
  <c r="G21" i="16"/>
  <c r="G17" i="16"/>
  <c r="I17" i="16" s="1"/>
  <c r="J17" i="16" s="1"/>
  <c r="G13" i="16"/>
  <c r="G9" i="16"/>
  <c r="G23" i="16"/>
  <c r="G15" i="16"/>
  <c r="G11" i="16"/>
  <c r="G22" i="16"/>
  <c r="G14" i="16"/>
  <c r="G24" i="16"/>
  <c r="I24" i="16" s="1"/>
  <c r="J24" i="16" s="1"/>
  <c r="G20" i="16"/>
  <c r="G16" i="16"/>
  <c r="G12" i="16"/>
  <c r="I12" i="16" s="1"/>
  <c r="J12" i="16" s="1"/>
  <c r="G8" i="16"/>
  <c r="I8" i="16" s="1"/>
  <c r="J8" i="16" s="1"/>
  <c r="G18" i="16"/>
  <c r="I19" i="16" l="1"/>
  <c r="J19" i="16" s="1"/>
  <c r="I22" i="16"/>
  <c r="J22" i="16" s="1"/>
  <c r="I15" i="16"/>
  <c r="J15" i="16" s="1"/>
  <c r="I16" i="16"/>
  <c r="J16" i="16" s="1"/>
  <c r="I9" i="16"/>
  <c r="J9" i="16" s="1"/>
  <c r="I25" i="16"/>
  <c r="J25" i="16" s="1"/>
  <c r="D26" i="12" s="1"/>
  <c r="F26" i="12" s="1"/>
  <c r="D29" i="24" s="1"/>
  <c r="I18" i="16"/>
  <c r="J18" i="16" s="1"/>
  <c r="D19" i="12" s="1"/>
  <c r="F19" i="12" s="1"/>
  <c r="D22" i="24" s="1"/>
  <c r="I20" i="16"/>
  <c r="J20" i="16" s="1"/>
  <c r="I11" i="16"/>
  <c r="J11" i="16" s="1"/>
  <c r="I27" i="16"/>
  <c r="J27" i="16" s="1"/>
  <c r="D28" i="12" s="1"/>
  <c r="F28" i="12" s="1"/>
  <c r="D31" i="24" s="1"/>
  <c r="I13" i="16"/>
  <c r="J13" i="16" s="1"/>
  <c r="D14" i="12" s="1"/>
  <c r="F14" i="12" s="1"/>
  <c r="D17" i="24" s="1"/>
  <c r="I37" i="16"/>
  <c r="J37" i="16" s="1"/>
  <c r="I29" i="16"/>
  <c r="J29" i="16" s="1"/>
  <c r="D30" i="12" s="1"/>
  <c r="F30" i="12" s="1"/>
  <c r="D33" i="24" s="1"/>
  <c r="I14" i="16"/>
  <c r="J14" i="16" s="1"/>
  <c r="D15" i="12" s="1"/>
  <c r="F15" i="12" s="1"/>
  <c r="D18" i="24" s="1"/>
  <c r="I23" i="16"/>
  <c r="J23" i="16" s="1"/>
  <c r="D24" i="12" s="1"/>
  <c r="F24" i="12" s="1"/>
  <c r="D27" i="24" s="1"/>
  <c r="I21" i="16"/>
  <c r="J21" i="16" s="1"/>
  <c r="D22" i="12" s="1"/>
  <c r="F22" i="12" s="1"/>
  <c r="D25" i="24" s="1"/>
  <c r="I7" i="16"/>
  <c r="J7" i="16" s="1"/>
  <c r="I38" i="16"/>
  <c r="J38" i="16" s="1"/>
  <c r="I43" i="16"/>
  <c r="J43" i="16" s="1"/>
  <c r="D44" i="12" s="1"/>
  <c r="F44" i="12" s="1"/>
  <c r="D46" i="24" s="1"/>
  <c r="I42" i="16"/>
  <c r="J42" i="16" s="1"/>
  <c r="D43" i="12" s="1"/>
  <c r="F43" i="12" s="1"/>
  <c r="D45" i="24" s="1"/>
  <c r="I40" i="16"/>
  <c r="J40" i="16" s="1"/>
  <c r="I33" i="16"/>
  <c r="J33" i="16" s="1"/>
  <c r="D34" i="12" s="1"/>
  <c r="F34" i="12" s="1"/>
  <c r="D36" i="24" s="1"/>
  <c r="I35" i="16"/>
  <c r="J35" i="16" s="1"/>
  <c r="D36" i="12" s="1"/>
  <c r="F36" i="12" s="1"/>
  <c r="D38" i="24" s="1"/>
  <c r="I41" i="16"/>
  <c r="J41" i="16" s="1"/>
  <c r="D42" i="12" s="1"/>
  <c r="F42" i="12" s="1"/>
  <c r="D44" i="24" s="1"/>
  <c r="I30" i="16"/>
  <c r="J30" i="16" s="1"/>
  <c r="I36" i="16"/>
  <c r="J36" i="16" s="1"/>
  <c r="D37" i="12" s="1"/>
  <c r="F37" i="12" s="1"/>
  <c r="D39" i="24" s="1"/>
  <c r="I39" i="16"/>
  <c r="J39" i="16" s="1"/>
  <c r="D40" i="12" s="1"/>
  <c r="F40" i="12" s="1"/>
  <c r="D42" i="24" s="1"/>
  <c r="AA44" i="26"/>
  <c r="N49" i="27"/>
  <c r="D39" i="12"/>
  <c r="F39" i="12" s="1"/>
  <c r="D41" i="24" s="1"/>
  <c r="D21" i="12"/>
  <c r="F21" i="12" s="1"/>
  <c r="D24" i="24" s="1"/>
  <c r="D17" i="12"/>
  <c r="F17" i="12" s="1"/>
  <c r="D20" i="24" s="1"/>
  <c r="D11" i="12"/>
  <c r="F11" i="12" s="1"/>
  <c r="D14" i="24" s="1"/>
  <c r="D8" i="12"/>
  <c r="F8" i="12" s="1"/>
  <c r="D11" i="24" s="1"/>
  <c r="D35" i="12"/>
  <c r="F35" i="12" s="1"/>
  <c r="D37" i="24" s="1"/>
  <c r="D27" i="12"/>
  <c r="F27" i="12" s="1"/>
  <c r="D30" i="24" s="1"/>
  <c r="D13" i="12"/>
  <c r="F13" i="12" s="1"/>
  <c r="D16" i="24" s="1"/>
  <c r="D23" i="12"/>
  <c r="F23" i="12" s="1"/>
  <c r="D26" i="24" s="1"/>
  <c r="D16" i="12"/>
  <c r="F16" i="12" s="1"/>
  <c r="D19" i="24" s="1"/>
  <c r="D12" i="12"/>
  <c r="F12" i="12" s="1"/>
  <c r="D15" i="24" s="1"/>
  <c r="D18" i="12"/>
  <c r="F18" i="12" s="1"/>
  <c r="D21" i="24" s="1"/>
  <c r="D9" i="12"/>
  <c r="F9" i="12" s="1"/>
  <c r="D12" i="24" s="1"/>
  <c r="D25" i="12"/>
  <c r="F25" i="12" s="1"/>
  <c r="D28" i="24" s="1"/>
  <c r="D31" i="12"/>
  <c r="F31" i="12" s="1"/>
  <c r="D34" i="24" s="1"/>
  <c r="D41" i="12"/>
  <c r="F41" i="12" s="1"/>
  <c r="D43" i="24" s="1"/>
  <c r="D38" i="12"/>
  <c r="F38" i="12" s="1"/>
  <c r="D40" i="24" s="1"/>
  <c r="D10" i="12"/>
  <c r="F10" i="12" s="1"/>
  <c r="D13" i="24" s="1"/>
  <c r="D20" i="12"/>
  <c r="F20" i="12" s="1"/>
  <c r="D23" i="24" s="1"/>
  <c r="E29" i="24" l="1"/>
  <c r="AB29" i="24"/>
  <c r="F29" i="24"/>
  <c r="X29" i="24"/>
  <c r="E45" i="24"/>
  <c r="AB45" i="24"/>
  <c r="F45" i="24"/>
  <c r="X45" i="24"/>
  <c r="AB43" i="24"/>
  <c r="X43" i="24"/>
  <c r="F43" i="24"/>
  <c r="E43" i="24"/>
  <c r="E38" i="24"/>
  <c r="X38" i="24"/>
  <c r="AB38" i="24"/>
  <c r="F38" i="24"/>
  <c r="AB18" i="24"/>
  <c r="X18" i="24"/>
  <c r="E18" i="24"/>
  <c r="F18" i="24"/>
  <c r="AB16" i="24"/>
  <c r="X16" i="24"/>
  <c r="F16" i="24"/>
  <c r="E16" i="24"/>
  <c r="AB36" i="24"/>
  <c r="X36" i="24"/>
  <c r="F36" i="24"/>
  <c r="E36" i="24"/>
  <c r="AB20" i="24"/>
  <c r="X20" i="24"/>
  <c r="F20" i="24"/>
  <c r="E20" i="24"/>
  <c r="AB41" i="24"/>
  <c r="X41" i="24"/>
  <c r="E41" i="24"/>
  <c r="F41" i="24"/>
  <c r="AB34" i="24"/>
  <c r="X34" i="24"/>
  <c r="E34" i="24"/>
  <c r="F34" i="24"/>
  <c r="E21" i="24"/>
  <c r="X21" i="24"/>
  <c r="F21" i="24"/>
  <c r="AB21" i="24"/>
  <c r="AB39" i="24"/>
  <c r="X39" i="24"/>
  <c r="F39" i="24"/>
  <c r="E39" i="24"/>
  <c r="E30" i="24"/>
  <c r="AB30" i="24"/>
  <c r="X30" i="24"/>
  <c r="F30" i="24"/>
  <c r="AB11" i="24"/>
  <c r="X11" i="24"/>
  <c r="F11" i="24"/>
  <c r="E11" i="24"/>
  <c r="AB42" i="24"/>
  <c r="X42" i="24"/>
  <c r="E42" i="24"/>
  <c r="F42" i="24"/>
  <c r="E13" i="24"/>
  <c r="AB13" i="24"/>
  <c r="F13" i="24"/>
  <c r="X13" i="24"/>
  <c r="AB40" i="24"/>
  <c r="X40" i="24"/>
  <c r="F40" i="24"/>
  <c r="E40" i="24"/>
  <c r="AB28" i="24"/>
  <c r="X28" i="24"/>
  <c r="F28" i="24"/>
  <c r="E28" i="24"/>
  <c r="AB15" i="24"/>
  <c r="X15" i="24"/>
  <c r="F15" i="24"/>
  <c r="E15" i="24"/>
  <c r="AB19" i="24"/>
  <c r="X19" i="24"/>
  <c r="F19" i="24"/>
  <c r="E19" i="24"/>
  <c r="E46" i="24"/>
  <c r="AB46" i="24"/>
  <c r="X46" i="24"/>
  <c r="F46" i="24"/>
  <c r="E14" i="24"/>
  <c r="AB14" i="24"/>
  <c r="X14" i="24"/>
  <c r="F14" i="24"/>
  <c r="AB27" i="24"/>
  <c r="X27" i="24"/>
  <c r="F27" i="24"/>
  <c r="E27" i="24"/>
  <c r="AB44" i="24"/>
  <c r="X44" i="24"/>
  <c r="F44" i="24"/>
  <c r="E44" i="24"/>
  <c r="E22" i="24"/>
  <c r="X22" i="24"/>
  <c r="AB22" i="24"/>
  <c r="F22" i="24"/>
  <c r="AB23" i="24"/>
  <c r="X23" i="24"/>
  <c r="F23" i="24"/>
  <c r="E23" i="24"/>
  <c r="AB31" i="24"/>
  <c r="X31" i="24"/>
  <c r="F31" i="24"/>
  <c r="E31" i="24"/>
  <c r="AB17" i="24"/>
  <c r="X17" i="24"/>
  <c r="E17" i="24"/>
  <c r="F17" i="24"/>
  <c r="AB12" i="24"/>
  <c r="X12" i="24"/>
  <c r="F12" i="24"/>
  <c r="E12" i="24"/>
  <c r="AB33" i="24"/>
  <c r="X33" i="24"/>
  <c r="E33" i="24"/>
  <c r="F33" i="24"/>
  <c r="AB26" i="24"/>
  <c r="X26" i="24"/>
  <c r="E26" i="24"/>
  <c r="F26" i="24"/>
  <c r="E37" i="24"/>
  <c r="X37" i="24"/>
  <c r="F37" i="24"/>
  <c r="AB37" i="24"/>
  <c r="AB25" i="24"/>
  <c r="X25" i="24"/>
  <c r="E25" i="24"/>
  <c r="F25" i="24"/>
  <c r="AB24" i="24"/>
  <c r="X24" i="24"/>
  <c r="F24" i="24"/>
  <c r="E24" i="24"/>
  <c r="L15" i="17"/>
  <c r="H19" i="14" s="1"/>
  <c r="M15" i="17"/>
  <c r="I19" i="14" s="1"/>
  <c r="L14" i="17"/>
  <c r="H18" i="14" s="1"/>
  <c r="M14" i="17"/>
  <c r="I18" i="14" s="1"/>
  <c r="L13" i="17"/>
  <c r="H17" i="14" s="1"/>
  <c r="M13" i="17"/>
  <c r="I17" i="14" s="1"/>
  <c r="L12" i="17"/>
  <c r="H16" i="14" s="1"/>
  <c r="M12" i="17"/>
  <c r="I16" i="14" s="1"/>
  <c r="L11" i="17"/>
  <c r="H15" i="14" s="1"/>
  <c r="M11" i="17"/>
  <c r="I15" i="14" s="1"/>
  <c r="L10" i="17"/>
  <c r="H14" i="14" s="1"/>
  <c r="M10" i="17"/>
  <c r="I14" i="14" s="1"/>
  <c r="L9" i="17"/>
  <c r="H13" i="14" s="1"/>
  <c r="M9" i="17"/>
  <c r="I13" i="14" s="1"/>
  <c r="L8" i="17"/>
  <c r="H12" i="14" s="1"/>
  <c r="M8" i="17"/>
  <c r="I12" i="14" s="1"/>
  <c r="L7" i="17"/>
  <c r="H11" i="14" s="1"/>
  <c r="M7" i="17"/>
  <c r="I11" i="14" s="1"/>
  <c r="L16" i="17" l="1"/>
  <c r="H20" i="14"/>
  <c r="M16" i="17"/>
  <c r="I20" i="14"/>
  <c r="L3" i="17" l="1"/>
  <c r="K3" i="17"/>
  <c r="D4" i="16"/>
  <c r="D5" i="16"/>
  <c r="M3" i="17" l="1"/>
  <c r="P47" i="24" s="1"/>
  <c r="H5" i="16"/>
  <c r="H4" i="16"/>
  <c r="H32" i="16" s="1"/>
  <c r="I32" i="16" s="1"/>
  <c r="J32" i="16" s="1"/>
  <c r="G4" i="16"/>
  <c r="G5" i="16"/>
  <c r="D44" i="16"/>
  <c r="G6" i="16"/>
  <c r="I6" i="16" s="1"/>
  <c r="J6" i="16" s="1"/>
  <c r="I5" i="16" l="1"/>
  <c r="J5" i="16" s="1"/>
  <c r="I4" i="16"/>
  <c r="G28" i="16"/>
  <c r="I28" i="16" s="1"/>
  <c r="J28" i="16" s="1"/>
  <c r="D6" i="12"/>
  <c r="F6" i="12" s="1"/>
  <c r="D9" i="24" s="1"/>
  <c r="D7" i="12"/>
  <c r="I44" i="16" l="1"/>
  <c r="J4" i="16"/>
  <c r="D5" i="12" s="1"/>
  <c r="AB9" i="24"/>
  <c r="X9" i="24"/>
  <c r="E9" i="24"/>
  <c r="F9" i="24"/>
  <c r="D33" i="12"/>
  <c r="F33" i="12" s="1"/>
  <c r="D35" i="24" s="1"/>
  <c r="F7" i="12"/>
  <c r="D10" i="24" s="1"/>
  <c r="H44" i="16"/>
  <c r="G44" i="16"/>
  <c r="D29" i="12"/>
  <c r="AB10" i="24" l="1"/>
  <c r="X10" i="24"/>
  <c r="E10" i="24"/>
  <c r="F10" i="24"/>
  <c r="AB35" i="24"/>
  <c r="X35" i="24"/>
  <c r="F35" i="24"/>
  <c r="E35" i="24"/>
  <c r="D45" i="12"/>
  <c r="R10" i="30" s="1"/>
  <c r="J44" i="16"/>
  <c r="F29" i="12" l="1"/>
  <c r="D32" i="24" s="1"/>
  <c r="F5" i="12"/>
  <c r="D8" i="24" s="1"/>
  <c r="G8" i="24" l="1" a="1"/>
  <c r="G43" i="24" s="1"/>
  <c r="H43" i="24" s="1"/>
  <c r="AB32" i="24"/>
  <c r="X32" i="24"/>
  <c r="F32" i="24"/>
  <c r="E32" i="24"/>
  <c r="AB8" i="24"/>
  <c r="X8" i="24"/>
  <c r="F8" i="24"/>
  <c r="E8" i="24"/>
  <c r="D47" i="24"/>
  <c r="N18" i="30" s="1"/>
  <c r="F45" i="12"/>
  <c r="G36" i="24" l="1"/>
  <c r="H36" i="24" s="1"/>
  <c r="G28" i="24"/>
  <c r="H28" i="24" s="1"/>
  <c r="G35" i="24"/>
  <c r="H35" i="24" s="1"/>
  <c r="G46" i="24"/>
  <c r="H46" i="24" s="1"/>
  <c r="G41" i="24"/>
  <c r="H41" i="24" s="1"/>
  <c r="G24" i="24"/>
  <c r="H24" i="24" s="1"/>
  <c r="G31" i="24"/>
  <c r="H31" i="24" s="1"/>
  <c r="G30" i="24"/>
  <c r="H30" i="24" s="1"/>
  <c r="G37" i="24"/>
  <c r="H37" i="24" s="1"/>
  <c r="G19" i="24"/>
  <c r="H19" i="24" s="1"/>
  <c r="G23" i="24"/>
  <c r="H23" i="24" s="1"/>
  <c r="G17" i="24"/>
  <c r="H17" i="24" s="1"/>
  <c r="G13" i="24"/>
  <c r="H13" i="24" s="1"/>
  <c r="G18" i="24"/>
  <c r="H18" i="24" s="1"/>
  <c r="G34" i="24"/>
  <c r="H34" i="24" s="1"/>
  <c r="G12" i="24"/>
  <c r="H12" i="24" s="1"/>
  <c r="G42" i="24"/>
  <c r="H42" i="24" s="1"/>
  <c r="G14" i="24"/>
  <c r="H14" i="24" s="1"/>
  <c r="G8" i="24"/>
  <c r="G20" i="24"/>
  <c r="H20" i="24" s="1"/>
  <c r="G40" i="24"/>
  <c r="H40" i="24" s="1"/>
  <c r="G9" i="24"/>
  <c r="H9" i="24" s="1"/>
  <c r="G45" i="24"/>
  <c r="H45" i="24" s="1"/>
  <c r="G44" i="24"/>
  <c r="H44" i="24" s="1"/>
  <c r="G33" i="24"/>
  <c r="H33" i="24" s="1"/>
  <c r="G22" i="24"/>
  <c r="H22" i="24" s="1"/>
  <c r="G16" i="24"/>
  <c r="H16" i="24" s="1"/>
  <c r="G39" i="24"/>
  <c r="H39" i="24" s="1"/>
  <c r="G11" i="24"/>
  <c r="H11" i="24" s="1"/>
  <c r="G15" i="24"/>
  <c r="H15" i="24" s="1"/>
  <c r="G29" i="24"/>
  <c r="H29" i="24" s="1"/>
  <c r="G26" i="24"/>
  <c r="H26" i="24" s="1"/>
  <c r="G27" i="24"/>
  <c r="H27" i="24" s="1"/>
  <c r="G38" i="24"/>
  <c r="H38" i="24" s="1"/>
  <c r="G10" i="24"/>
  <c r="H10" i="24" s="1"/>
  <c r="G25" i="24"/>
  <c r="H25" i="24" s="1"/>
  <c r="G32" i="24"/>
  <c r="H32" i="24" s="1"/>
  <c r="G21" i="24"/>
  <c r="H21" i="24" s="1"/>
  <c r="F26" i="18"/>
  <c r="E47" i="24"/>
  <c r="F47" i="24"/>
  <c r="H26" i="18" l="1"/>
  <c r="AD18" i="30"/>
  <c r="G26" i="18"/>
  <c r="AA18" i="30"/>
  <c r="G47" i="24"/>
  <c r="R25" i="30" s="1"/>
  <c r="H8" i="24"/>
  <c r="I8" i="24" s="1" a="1"/>
  <c r="I8" i="24" l="1"/>
  <c r="I23" i="24"/>
  <c r="I26" i="24"/>
  <c r="I41" i="24"/>
  <c r="I25" i="24"/>
  <c r="I9" i="24"/>
  <c r="I19" i="24"/>
  <c r="I30" i="24"/>
  <c r="I40" i="24"/>
  <c r="I24" i="24"/>
  <c r="I45" i="24"/>
  <c r="I27" i="24"/>
  <c r="I12" i="24"/>
  <c r="I11" i="24"/>
  <c r="I18" i="24"/>
  <c r="I37" i="24"/>
  <c r="I21" i="24"/>
  <c r="I43" i="24"/>
  <c r="I15" i="24"/>
  <c r="I22" i="24"/>
  <c r="I36" i="24"/>
  <c r="I20" i="24"/>
  <c r="I35" i="24"/>
  <c r="I32" i="24"/>
  <c r="I34" i="24"/>
  <c r="I13" i="24"/>
  <c r="I44" i="24"/>
  <c r="I39" i="24"/>
  <c r="I42" i="24"/>
  <c r="I10" i="24"/>
  <c r="I33" i="24"/>
  <c r="I17" i="24"/>
  <c r="I46" i="24"/>
  <c r="I14" i="24"/>
  <c r="I16" i="24"/>
  <c r="I31" i="24"/>
  <c r="I29" i="24"/>
  <c r="I38" i="24"/>
  <c r="I28" i="24"/>
  <c r="H47" i="24"/>
  <c r="R30" i="30" s="1"/>
  <c r="X47" i="24"/>
  <c r="AB47" i="24"/>
  <c r="K31" i="24" l="1"/>
  <c r="Y31" i="24"/>
  <c r="Z31" i="24" s="1"/>
  <c r="J31" i="24"/>
  <c r="AC31" i="24"/>
  <c r="AD31" i="24" s="1"/>
  <c r="AC17" i="24"/>
  <c r="AD17" i="24" s="1"/>
  <c r="Y17" i="24"/>
  <c r="Z17" i="24" s="1"/>
  <c r="K17" i="24"/>
  <c r="J17" i="24"/>
  <c r="K39" i="24"/>
  <c r="AC39" i="24"/>
  <c r="AD39" i="24" s="1"/>
  <c r="J39" i="24"/>
  <c r="Y39" i="24"/>
  <c r="Z39" i="24" s="1"/>
  <c r="K32" i="24"/>
  <c r="Y32" i="24"/>
  <c r="Z32" i="24" s="1"/>
  <c r="J32" i="24"/>
  <c r="AC32" i="24"/>
  <c r="AD32" i="24" s="1"/>
  <c r="AC22" i="24"/>
  <c r="AD22" i="24" s="1"/>
  <c r="Y22" i="24"/>
  <c r="Z22" i="24" s="1"/>
  <c r="K22" i="24"/>
  <c r="J22" i="24"/>
  <c r="AC37" i="24"/>
  <c r="AD37" i="24" s="1"/>
  <c r="Y37" i="24"/>
  <c r="Z37" i="24" s="1"/>
  <c r="K37" i="24"/>
  <c r="J37" i="24"/>
  <c r="K27" i="24"/>
  <c r="AC27" i="24"/>
  <c r="AD27" i="24" s="1"/>
  <c r="Y27" i="24"/>
  <c r="Z27" i="24" s="1"/>
  <c r="J27" i="24"/>
  <c r="AC30" i="24"/>
  <c r="AD30" i="24" s="1"/>
  <c r="Y30" i="24"/>
  <c r="Z30" i="24" s="1"/>
  <c r="J30" i="24"/>
  <c r="K30" i="24"/>
  <c r="AC41" i="24"/>
  <c r="AD41" i="24" s="1"/>
  <c r="Y41" i="24"/>
  <c r="Z41" i="24" s="1"/>
  <c r="J41" i="24"/>
  <c r="K41" i="24"/>
  <c r="AC29" i="24"/>
  <c r="AD29" i="24" s="1"/>
  <c r="Y29" i="24"/>
  <c r="Z29" i="24" s="1"/>
  <c r="J29" i="24"/>
  <c r="K29" i="24"/>
  <c r="AC46" i="24"/>
  <c r="AD46" i="24" s="1"/>
  <c r="Y46" i="24"/>
  <c r="Z46" i="24" s="1"/>
  <c r="J46" i="24"/>
  <c r="K46" i="24"/>
  <c r="AC42" i="24"/>
  <c r="AD42" i="24" s="1"/>
  <c r="Y42" i="24"/>
  <c r="Z42" i="24" s="1"/>
  <c r="J42" i="24"/>
  <c r="K42" i="24"/>
  <c r="AC34" i="24"/>
  <c r="AD34" i="24" s="1"/>
  <c r="Y34" i="24"/>
  <c r="Z34" i="24" s="1"/>
  <c r="J34" i="24"/>
  <c r="K34" i="24"/>
  <c r="AC36" i="24"/>
  <c r="AD36" i="24" s="1"/>
  <c r="Y36" i="24"/>
  <c r="Z36" i="24" s="1"/>
  <c r="K36" i="24"/>
  <c r="J36" i="24"/>
  <c r="AC21" i="24"/>
  <c r="AD21" i="24" s="1"/>
  <c r="Y21" i="24"/>
  <c r="Z21" i="24" s="1"/>
  <c r="K21" i="24"/>
  <c r="J21" i="24"/>
  <c r="AC12" i="24"/>
  <c r="AD12" i="24" s="1"/>
  <c r="Y12" i="24"/>
  <c r="Z12" i="24" s="1"/>
  <c r="K12" i="24"/>
  <c r="J12" i="24"/>
  <c r="AC40" i="24"/>
  <c r="AD40" i="24" s="1"/>
  <c r="J40" i="24"/>
  <c r="K40" i="24"/>
  <c r="Y40" i="24"/>
  <c r="Z40" i="24" s="1"/>
  <c r="AC25" i="24"/>
  <c r="AD25" i="24" s="1"/>
  <c r="Y25" i="24"/>
  <c r="Z25" i="24" s="1"/>
  <c r="J25" i="24"/>
  <c r="K25" i="24"/>
  <c r="AC28" i="24"/>
  <c r="AD28" i="24" s="1"/>
  <c r="Y28" i="24"/>
  <c r="Z28" i="24" s="1"/>
  <c r="K28" i="24"/>
  <c r="J28" i="24"/>
  <c r="K16" i="24"/>
  <c r="Y16" i="24"/>
  <c r="Z16" i="24" s="1"/>
  <c r="J16" i="24"/>
  <c r="AC16" i="24"/>
  <c r="AD16" i="24" s="1"/>
  <c r="AC33" i="24"/>
  <c r="AD33" i="24" s="1"/>
  <c r="Y33" i="24"/>
  <c r="Z33" i="24" s="1"/>
  <c r="K33" i="24"/>
  <c r="J33" i="24"/>
  <c r="AC44" i="24"/>
  <c r="AD44" i="24" s="1"/>
  <c r="Y44" i="24"/>
  <c r="Z44" i="24" s="1"/>
  <c r="K44" i="24"/>
  <c r="J44" i="24"/>
  <c r="K35" i="24"/>
  <c r="AC35" i="24"/>
  <c r="AD35" i="24" s="1"/>
  <c r="Y35" i="24"/>
  <c r="Z35" i="24" s="1"/>
  <c r="J35" i="24"/>
  <c r="K15" i="24"/>
  <c r="Y15" i="24"/>
  <c r="Z15" i="24" s="1"/>
  <c r="J15" i="24"/>
  <c r="AC15" i="24"/>
  <c r="AD15" i="24" s="1"/>
  <c r="AC18" i="24"/>
  <c r="AD18" i="24" s="1"/>
  <c r="Y18" i="24"/>
  <c r="Z18" i="24" s="1"/>
  <c r="J18" i="24"/>
  <c r="K18" i="24"/>
  <c r="AC45" i="24"/>
  <c r="AD45" i="24" s="1"/>
  <c r="Y45" i="24"/>
  <c r="Z45" i="24" s="1"/>
  <c r="J45" i="24"/>
  <c r="K45" i="24"/>
  <c r="K19" i="24"/>
  <c r="AC19" i="24"/>
  <c r="AD19" i="24" s="1"/>
  <c r="Y19" i="24"/>
  <c r="Z19" i="24" s="1"/>
  <c r="J19" i="24"/>
  <c r="AC26" i="24"/>
  <c r="AD26" i="24" s="1"/>
  <c r="Y26" i="24"/>
  <c r="Z26" i="24" s="1"/>
  <c r="J26" i="24"/>
  <c r="K26" i="24"/>
  <c r="AC38" i="24"/>
  <c r="AD38" i="24" s="1"/>
  <c r="Y38" i="24"/>
  <c r="Z38" i="24" s="1"/>
  <c r="K38" i="24"/>
  <c r="J38" i="24"/>
  <c r="AC14" i="24"/>
  <c r="AD14" i="24" s="1"/>
  <c r="Y14" i="24"/>
  <c r="Z14" i="24" s="1"/>
  <c r="J14" i="24"/>
  <c r="K14" i="24"/>
  <c r="AC10" i="24"/>
  <c r="AD10" i="24" s="1"/>
  <c r="Y10" i="24"/>
  <c r="Z10" i="24" s="1"/>
  <c r="J10" i="24"/>
  <c r="K10" i="24"/>
  <c r="AC13" i="24"/>
  <c r="AD13" i="24" s="1"/>
  <c r="Y13" i="24"/>
  <c r="Z13" i="24" s="1"/>
  <c r="J13" i="24"/>
  <c r="K13" i="24"/>
  <c r="AC20" i="24"/>
  <c r="AD20" i="24" s="1"/>
  <c r="Y20" i="24"/>
  <c r="Z20" i="24" s="1"/>
  <c r="K20" i="24"/>
  <c r="J20" i="24"/>
  <c r="K43" i="24"/>
  <c r="AC43" i="24"/>
  <c r="AD43" i="24" s="1"/>
  <c r="Y43" i="24"/>
  <c r="Z43" i="24" s="1"/>
  <c r="J43" i="24"/>
  <c r="AC11" i="24"/>
  <c r="AD11" i="24" s="1"/>
  <c r="Y11" i="24"/>
  <c r="Z11" i="24" s="1"/>
  <c r="K11" i="24"/>
  <c r="J11" i="24"/>
  <c r="AC24" i="24"/>
  <c r="AD24" i="24" s="1"/>
  <c r="J24" i="24"/>
  <c r="Y24" i="24"/>
  <c r="Z24" i="24" s="1"/>
  <c r="K24" i="24"/>
  <c r="AC9" i="24"/>
  <c r="AD9" i="24" s="1"/>
  <c r="Y9" i="24"/>
  <c r="Z9" i="24" s="1"/>
  <c r="J9" i="24"/>
  <c r="K9" i="24"/>
  <c r="K23" i="24"/>
  <c r="AC23" i="24"/>
  <c r="AD23" i="24" s="1"/>
  <c r="J23" i="24"/>
  <c r="Y23" i="24"/>
  <c r="Z23" i="24" s="1"/>
  <c r="J26" i="18"/>
  <c r="D18" i="30"/>
  <c r="I26" i="18"/>
  <c r="G18" i="30"/>
  <c r="L38" i="24" l="1"/>
  <c r="M38" i="24"/>
  <c r="N38" i="24"/>
  <c r="L24" i="24"/>
  <c r="N24" i="24"/>
  <c r="M24" i="24"/>
  <c r="L11" i="24"/>
  <c r="N11" i="24"/>
  <c r="M11" i="24"/>
  <c r="L15" i="24"/>
  <c r="N15" i="24"/>
  <c r="M15" i="24"/>
  <c r="L41" i="24"/>
  <c r="N41" i="24"/>
  <c r="M41" i="24"/>
  <c r="L25" i="24"/>
  <c r="N25" i="24"/>
  <c r="M25" i="24"/>
  <c r="L16" i="24"/>
  <c r="N16" i="24"/>
  <c r="M16" i="24"/>
  <c r="L29" i="24"/>
  <c r="M29" i="24"/>
  <c r="N29" i="24"/>
  <c r="L32" i="24"/>
  <c r="M32" i="24"/>
  <c r="N32" i="24"/>
  <c r="L35" i="24"/>
  <c r="M35" i="24"/>
  <c r="N35" i="24"/>
  <c r="L45" i="24"/>
  <c r="M45" i="24"/>
  <c r="N45" i="24"/>
  <c r="L39" i="24"/>
  <c r="M39" i="24"/>
  <c r="N39" i="24"/>
  <c r="L12" i="24"/>
  <c r="N12" i="24"/>
  <c r="M12" i="24"/>
  <c r="L30" i="24"/>
  <c r="N30" i="24"/>
  <c r="M30" i="24"/>
  <c r="L13" i="24"/>
  <c r="N13" i="24"/>
  <c r="M13" i="24"/>
  <c r="L17" i="24"/>
  <c r="M17" i="24"/>
  <c r="N17" i="24"/>
  <c r="I47" i="24"/>
  <c r="L9" i="24"/>
  <c r="N9" i="24"/>
  <c r="M9" i="24"/>
  <c r="L20" i="24"/>
  <c r="M20" i="24"/>
  <c r="N20" i="24"/>
  <c r="L42" i="24"/>
  <c r="M42" i="24"/>
  <c r="N42" i="24"/>
  <c r="L46" i="24"/>
  <c r="N46" i="24"/>
  <c r="M46" i="24"/>
  <c r="L37" i="24"/>
  <c r="N37" i="24"/>
  <c r="M37" i="24"/>
  <c r="L21" i="24"/>
  <c r="M21" i="24"/>
  <c r="N21" i="24"/>
  <c r="L28" i="24"/>
  <c r="N28" i="24"/>
  <c r="M28" i="24"/>
  <c r="L19" i="24"/>
  <c r="M19" i="24"/>
  <c r="N19" i="24"/>
  <c r="L23" i="24"/>
  <c r="N23" i="24"/>
  <c r="M23" i="24"/>
  <c r="L34" i="24"/>
  <c r="M34" i="24"/>
  <c r="N34" i="24"/>
  <c r="L27" i="24"/>
  <c r="M27" i="24"/>
  <c r="N27" i="24"/>
  <c r="L18" i="24"/>
  <c r="M18" i="24"/>
  <c r="N18" i="24"/>
  <c r="L40" i="24"/>
  <c r="N40" i="24"/>
  <c r="M40" i="24"/>
  <c r="L26" i="24"/>
  <c r="N26" i="24"/>
  <c r="M26" i="24"/>
  <c r="L10" i="24"/>
  <c r="M10" i="24"/>
  <c r="N10" i="24"/>
  <c r="L33" i="24"/>
  <c r="M33" i="24"/>
  <c r="N33" i="24"/>
  <c r="L36" i="24"/>
  <c r="N36" i="24"/>
  <c r="M36" i="24"/>
  <c r="L31" i="24"/>
  <c r="N31" i="24"/>
  <c r="M31" i="24"/>
  <c r="L43" i="24"/>
  <c r="M43" i="24"/>
  <c r="N43" i="24"/>
  <c r="L22" i="24"/>
  <c r="N22" i="24"/>
  <c r="M22" i="24"/>
  <c r="L14" i="24"/>
  <c r="M14" i="24"/>
  <c r="N14" i="24"/>
  <c r="L44" i="24"/>
  <c r="M44" i="24"/>
  <c r="N44" i="24"/>
  <c r="L8" i="24"/>
  <c r="K8" i="24"/>
  <c r="AC8" i="24"/>
  <c r="AD8" i="24" s="1"/>
  <c r="J8" i="24"/>
  <c r="Y8" i="24"/>
  <c r="Z8" i="24" s="1"/>
  <c r="Y47" i="24" l="1"/>
  <c r="I27" i="18" s="1"/>
  <c r="AC47" i="24"/>
  <c r="F27" i="18"/>
  <c r="N36" i="30"/>
  <c r="J47" i="24"/>
  <c r="M8" i="24"/>
  <c r="M47" i="24" s="1"/>
  <c r="G25" i="18" s="1"/>
  <c r="K47" i="24"/>
  <c r="N8" i="24"/>
  <c r="N47" i="24" s="1"/>
  <c r="L47" i="24"/>
  <c r="G36" i="30" l="1"/>
  <c r="H27" i="18"/>
  <c r="AD36" i="30"/>
  <c r="G27" i="18"/>
  <c r="AA36" i="30"/>
  <c r="J27" i="18"/>
  <c r="D36" i="30"/>
  <c r="Q47" i="24"/>
  <c r="H25" i="18"/>
  <c r="Z47" i="24"/>
  <c r="I25" i="18" s="1"/>
  <c r="AD47" i="24"/>
  <c r="J25" i="18" s="1"/>
  <c r="F25" i="18"/>
  <c r="R43" i="30" l="1"/>
  <c r="R45" i="24"/>
  <c r="S45" i="24" s="1"/>
  <c r="R41" i="24"/>
  <c r="S41" i="24" s="1"/>
  <c r="R37" i="24"/>
  <c r="S37" i="24" s="1"/>
  <c r="R33" i="24"/>
  <c r="S33" i="24" s="1"/>
  <c r="R29" i="24"/>
  <c r="S29" i="24" s="1"/>
  <c r="R25" i="24"/>
  <c r="S25" i="24" s="1"/>
  <c r="R21" i="24"/>
  <c r="S21" i="24" s="1"/>
  <c r="R17" i="24"/>
  <c r="S17" i="24" s="1"/>
  <c r="R13" i="24"/>
  <c r="S13" i="24" s="1"/>
  <c r="R9" i="24"/>
  <c r="S9" i="24" s="1"/>
  <c r="R44" i="24"/>
  <c r="S44" i="24" s="1"/>
  <c r="R40" i="24"/>
  <c r="S40" i="24" s="1"/>
  <c r="R36" i="24"/>
  <c r="S36" i="24" s="1"/>
  <c r="R32" i="24"/>
  <c r="S32" i="24" s="1"/>
  <c r="R28" i="24"/>
  <c r="S28" i="24" s="1"/>
  <c r="R24" i="24"/>
  <c r="S24" i="24" s="1"/>
  <c r="R20" i="24"/>
  <c r="S20" i="24" s="1"/>
  <c r="R16" i="24"/>
  <c r="S16" i="24" s="1"/>
  <c r="R12" i="24"/>
  <c r="S12" i="24" s="1"/>
  <c r="R43" i="24"/>
  <c r="S43" i="24" s="1"/>
  <c r="R35" i="24"/>
  <c r="S35" i="24" s="1"/>
  <c r="R27" i="24"/>
  <c r="S27" i="24" s="1"/>
  <c r="R19" i="24"/>
  <c r="S19" i="24" s="1"/>
  <c r="R11" i="24"/>
  <c r="S11" i="24" s="1"/>
  <c r="R42" i="24"/>
  <c r="S42" i="24" s="1"/>
  <c r="R34" i="24"/>
  <c r="S34" i="24" s="1"/>
  <c r="R26" i="24"/>
  <c r="S26" i="24" s="1"/>
  <c r="R18" i="24"/>
  <c r="S18" i="24" s="1"/>
  <c r="R10" i="24"/>
  <c r="S10" i="24" s="1"/>
  <c r="R31" i="24"/>
  <c r="S31" i="24" s="1"/>
  <c r="R15" i="24"/>
  <c r="S15" i="24" s="1"/>
  <c r="R46" i="24"/>
  <c r="S46" i="24" s="1"/>
  <c r="R30" i="24"/>
  <c r="S30" i="24" s="1"/>
  <c r="R14" i="24"/>
  <c r="S14" i="24" s="1"/>
  <c r="R39" i="24"/>
  <c r="S39" i="24" s="1"/>
  <c r="R23" i="24"/>
  <c r="S23" i="24" s="1"/>
  <c r="R38" i="24"/>
  <c r="S38" i="24" s="1"/>
  <c r="R22" i="24"/>
  <c r="S22" i="24" s="1"/>
  <c r="R8" i="24"/>
  <c r="R47" i="24" l="1"/>
  <c r="S8" i="24"/>
  <c r="T8" i="24" s="1" a="1"/>
  <c r="T8" i="24" l="1"/>
  <c r="T43" i="24"/>
  <c r="T15" i="24"/>
  <c r="T18" i="24"/>
  <c r="T37" i="24"/>
  <c r="T21" i="24"/>
  <c r="T39" i="24"/>
  <c r="T46" i="24"/>
  <c r="T14" i="24"/>
  <c r="T32" i="24"/>
  <c r="T16" i="24"/>
  <c r="T19" i="24"/>
  <c r="T9" i="24"/>
  <c r="T20" i="24"/>
  <c r="T35" i="24"/>
  <c r="T42" i="24"/>
  <c r="T10" i="24"/>
  <c r="T33" i="24"/>
  <c r="T17" i="24"/>
  <c r="T31" i="24"/>
  <c r="T38" i="24"/>
  <c r="T44" i="24"/>
  <c r="T28" i="24"/>
  <c r="T12" i="24"/>
  <c r="T41" i="24"/>
  <c r="T11" i="24"/>
  <c r="T36" i="24"/>
  <c r="T27" i="24"/>
  <c r="T34" i="24"/>
  <c r="T45" i="24"/>
  <c r="T29" i="24"/>
  <c r="T13" i="24"/>
  <c r="T23" i="24"/>
  <c r="T30" i="24"/>
  <c r="T40" i="24"/>
  <c r="T24" i="24"/>
  <c r="T26" i="24"/>
  <c r="T25" i="24"/>
  <c r="T22" i="24"/>
  <c r="S47" i="24"/>
  <c r="R48" i="30" s="1"/>
  <c r="AE26" i="24" l="1"/>
  <c r="AK26" i="24" s="1"/>
  <c r="AA26" i="24"/>
  <c r="AJ26" i="24" s="1"/>
  <c r="V26" i="24"/>
  <c r="AI26" i="24" s="1"/>
  <c r="U26" i="24"/>
  <c r="AH26" i="24" s="1"/>
  <c r="AG26" i="24"/>
  <c r="U23" i="24"/>
  <c r="AH23" i="24" s="1"/>
  <c r="AE23" i="24"/>
  <c r="AK23" i="24" s="1"/>
  <c r="AA23" i="24"/>
  <c r="AJ23" i="24" s="1"/>
  <c r="V23" i="24"/>
  <c r="AI23" i="24" s="1"/>
  <c r="AG23" i="24"/>
  <c r="AE34" i="24"/>
  <c r="AK34" i="24" s="1"/>
  <c r="AA34" i="24"/>
  <c r="AJ34" i="24" s="1"/>
  <c r="V34" i="24"/>
  <c r="AI34" i="24" s="1"/>
  <c r="U34" i="24"/>
  <c r="AH34" i="24" s="1"/>
  <c r="AG34" i="24"/>
  <c r="AA41" i="24"/>
  <c r="AJ41" i="24" s="1"/>
  <c r="V41" i="24"/>
  <c r="AI41" i="24" s="1"/>
  <c r="AE41" i="24"/>
  <c r="AK41" i="24" s="1"/>
  <c r="U41" i="24"/>
  <c r="AH41" i="24" s="1"/>
  <c r="AG41" i="24"/>
  <c r="AE38" i="24"/>
  <c r="AK38" i="24" s="1"/>
  <c r="AA38" i="24"/>
  <c r="AJ38" i="24" s="1"/>
  <c r="V38" i="24"/>
  <c r="AI38" i="24" s="1"/>
  <c r="U38" i="24"/>
  <c r="AH38" i="24" s="1"/>
  <c r="AG38" i="24"/>
  <c r="AE10" i="24"/>
  <c r="AK10" i="24" s="1"/>
  <c r="AA10" i="24"/>
  <c r="AJ10" i="24" s="1"/>
  <c r="V10" i="24"/>
  <c r="AI10" i="24" s="1"/>
  <c r="U10" i="24"/>
  <c r="AH10" i="24" s="1"/>
  <c r="AG10" i="24"/>
  <c r="AE9" i="24"/>
  <c r="AK9" i="24" s="1"/>
  <c r="AA9" i="24"/>
  <c r="AJ9" i="24" s="1"/>
  <c r="V9" i="24"/>
  <c r="AI9" i="24" s="1"/>
  <c r="U9" i="24"/>
  <c r="AH9" i="24" s="1"/>
  <c r="AG9" i="24"/>
  <c r="AE14" i="24"/>
  <c r="AK14" i="24" s="1"/>
  <c r="AA14" i="24"/>
  <c r="AJ14" i="24" s="1"/>
  <c r="V14" i="24"/>
  <c r="AI14" i="24" s="1"/>
  <c r="U14" i="24"/>
  <c r="AH14" i="24" s="1"/>
  <c r="AG14" i="24"/>
  <c r="AE37" i="24"/>
  <c r="AK37" i="24" s="1"/>
  <c r="AA37" i="24"/>
  <c r="AJ37" i="24" s="1"/>
  <c r="V37" i="24"/>
  <c r="AI37" i="24" s="1"/>
  <c r="U37" i="24"/>
  <c r="AH37" i="24" s="1"/>
  <c r="AG37" i="24"/>
  <c r="U24" i="24"/>
  <c r="AH24" i="24" s="1"/>
  <c r="AE24" i="24"/>
  <c r="AK24" i="24" s="1"/>
  <c r="AA24" i="24"/>
  <c r="AJ24" i="24" s="1"/>
  <c r="V24" i="24"/>
  <c r="AI24" i="24" s="1"/>
  <c r="AG24" i="24"/>
  <c r="AE13" i="24"/>
  <c r="AK13" i="24" s="1"/>
  <c r="AA13" i="24"/>
  <c r="AJ13" i="24" s="1"/>
  <c r="V13" i="24"/>
  <c r="AI13" i="24" s="1"/>
  <c r="U13" i="24"/>
  <c r="AH13" i="24" s="1"/>
  <c r="AG13" i="24"/>
  <c r="U27" i="24"/>
  <c r="AH27" i="24" s="1"/>
  <c r="AE27" i="24"/>
  <c r="AK27" i="24" s="1"/>
  <c r="V27" i="24"/>
  <c r="AI27" i="24" s="1"/>
  <c r="AA27" i="24"/>
  <c r="AJ27" i="24" s="1"/>
  <c r="AG27" i="24"/>
  <c r="U12" i="24"/>
  <c r="AH12" i="24" s="1"/>
  <c r="AE12" i="24"/>
  <c r="AK12" i="24" s="1"/>
  <c r="V12" i="24"/>
  <c r="AI12" i="24" s="1"/>
  <c r="AA12" i="24"/>
  <c r="AJ12" i="24" s="1"/>
  <c r="AG12" i="24"/>
  <c r="U31" i="24"/>
  <c r="AH31" i="24" s="1"/>
  <c r="AE31" i="24"/>
  <c r="AK31" i="24" s="1"/>
  <c r="AA31" i="24"/>
  <c r="AJ31" i="24" s="1"/>
  <c r="V31" i="24"/>
  <c r="AI31" i="24" s="1"/>
  <c r="AG31" i="24"/>
  <c r="AA42" i="24"/>
  <c r="AJ42" i="24" s="1"/>
  <c r="V42" i="24"/>
  <c r="AI42" i="24" s="1"/>
  <c r="AE42" i="24"/>
  <c r="AK42" i="24" s="1"/>
  <c r="U42" i="24"/>
  <c r="AH42" i="24" s="1"/>
  <c r="AG42" i="24"/>
  <c r="U19" i="24"/>
  <c r="AH19" i="24" s="1"/>
  <c r="AA19" i="24"/>
  <c r="AJ19" i="24" s="1"/>
  <c r="AE19" i="24"/>
  <c r="AK19" i="24" s="1"/>
  <c r="V19" i="24"/>
  <c r="AI19" i="24" s="1"/>
  <c r="AG19" i="24"/>
  <c r="AA46" i="24"/>
  <c r="AJ46" i="24" s="1"/>
  <c r="V46" i="24"/>
  <c r="AI46" i="24" s="1"/>
  <c r="U46" i="24"/>
  <c r="AH46" i="24" s="1"/>
  <c r="AE46" i="24"/>
  <c r="AK46" i="24" s="1"/>
  <c r="AG46" i="24"/>
  <c r="AE18" i="24"/>
  <c r="AK18" i="24" s="1"/>
  <c r="AA18" i="24"/>
  <c r="AJ18" i="24" s="1"/>
  <c r="V18" i="24"/>
  <c r="AI18" i="24" s="1"/>
  <c r="U18" i="24"/>
  <c r="AH18" i="24" s="1"/>
  <c r="AG18" i="24"/>
  <c r="AE22" i="24"/>
  <c r="AK22" i="24" s="1"/>
  <c r="AA22" i="24"/>
  <c r="AJ22" i="24" s="1"/>
  <c r="V22" i="24"/>
  <c r="AI22" i="24" s="1"/>
  <c r="U22" i="24"/>
  <c r="AH22" i="24" s="1"/>
  <c r="AG22" i="24"/>
  <c r="U40" i="24"/>
  <c r="AH40" i="24" s="1"/>
  <c r="AA40" i="24"/>
  <c r="AJ40" i="24" s="1"/>
  <c r="V40" i="24"/>
  <c r="AI40" i="24" s="1"/>
  <c r="AE40" i="24"/>
  <c r="AK40" i="24" s="1"/>
  <c r="AG40" i="24"/>
  <c r="AE29" i="24"/>
  <c r="AK29" i="24" s="1"/>
  <c r="AA29" i="24"/>
  <c r="AJ29" i="24" s="1"/>
  <c r="V29" i="24"/>
  <c r="AI29" i="24" s="1"/>
  <c r="U29" i="24"/>
  <c r="AH29" i="24" s="1"/>
  <c r="AG29" i="24"/>
  <c r="U36" i="24"/>
  <c r="AH36" i="24" s="1"/>
  <c r="AE36" i="24"/>
  <c r="AK36" i="24" s="1"/>
  <c r="AA36" i="24"/>
  <c r="AJ36" i="24" s="1"/>
  <c r="V36" i="24"/>
  <c r="AI36" i="24" s="1"/>
  <c r="AG36" i="24"/>
  <c r="U28" i="24"/>
  <c r="AH28" i="24" s="1"/>
  <c r="AE28" i="24"/>
  <c r="AK28" i="24" s="1"/>
  <c r="V28" i="24"/>
  <c r="AI28" i="24" s="1"/>
  <c r="AA28" i="24"/>
  <c r="AJ28" i="24" s="1"/>
  <c r="AG28" i="24"/>
  <c r="AE17" i="24"/>
  <c r="AK17" i="24" s="1"/>
  <c r="AA17" i="24"/>
  <c r="AJ17" i="24" s="1"/>
  <c r="V17" i="24"/>
  <c r="AI17" i="24" s="1"/>
  <c r="U17" i="24"/>
  <c r="AH17" i="24" s="1"/>
  <c r="AG17" i="24"/>
  <c r="U35" i="24"/>
  <c r="AH35" i="24" s="1"/>
  <c r="AE35" i="24"/>
  <c r="AK35" i="24" s="1"/>
  <c r="AA35" i="24"/>
  <c r="AJ35" i="24" s="1"/>
  <c r="V35" i="24"/>
  <c r="AI35" i="24" s="1"/>
  <c r="AG35" i="24"/>
  <c r="U16" i="24"/>
  <c r="AH16" i="24" s="1"/>
  <c r="AE16" i="24"/>
  <c r="AK16" i="24" s="1"/>
  <c r="AA16" i="24"/>
  <c r="AJ16" i="24" s="1"/>
  <c r="V16" i="24"/>
  <c r="AI16" i="24" s="1"/>
  <c r="AG16" i="24"/>
  <c r="AE39" i="24"/>
  <c r="AK39" i="24" s="1"/>
  <c r="U39" i="24"/>
  <c r="AH39" i="24" s="1"/>
  <c r="AA39" i="24"/>
  <c r="AJ39" i="24" s="1"/>
  <c r="V39" i="24"/>
  <c r="AI39" i="24" s="1"/>
  <c r="AG39" i="24"/>
  <c r="U15" i="24"/>
  <c r="AH15" i="24" s="1"/>
  <c r="AE15" i="24"/>
  <c r="AK15" i="24" s="1"/>
  <c r="AA15" i="24"/>
  <c r="AJ15" i="24" s="1"/>
  <c r="V15" i="24"/>
  <c r="AI15" i="24" s="1"/>
  <c r="AG15" i="24"/>
  <c r="AE25" i="24"/>
  <c r="AK25" i="24" s="1"/>
  <c r="AA25" i="24"/>
  <c r="AJ25" i="24" s="1"/>
  <c r="V25" i="24"/>
  <c r="AI25" i="24" s="1"/>
  <c r="U25" i="24"/>
  <c r="AH25" i="24" s="1"/>
  <c r="AG25" i="24"/>
  <c r="AE30" i="24"/>
  <c r="AK30" i="24" s="1"/>
  <c r="AA30" i="24"/>
  <c r="AJ30" i="24" s="1"/>
  <c r="V30" i="24"/>
  <c r="AI30" i="24" s="1"/>
  <c r="U30" i="24"/>
  <c r="AH30" i="24" s="1"/>
  <c r="AG30" i="24"/>
  <c r="AA45" i="24"/>
  <c r="AJ45" i="24" s="1"/>
  <c r="V45" i="24"/>
  <c r="AI45" i="24" s="1"/>
  <c r="U45" i="24"/>
  <c r="AH45" i="24" s="1"/>
  <c r="AE45" i="24"/>
  <c r="AK45" i="24" s="1"/>
  <c r="AG45" i="24"/>
  <c r="U11" i="24"/>
  <c r="AH11" i="24" s="1"/>
  <c r="V11" i="24"/>
  <c r="AI11" i="24" s="1"/>
  <c r="AE11" i="24"/>
  <c r="AK11" i="24" s="1"/>
  <c r="AA11" i="24"/>
  <c r="AJ11" i="24" s="1"/>
  <c r="AG11" i="24"/>
  <c r="AE44" i="24"/>
  <c r="AK44" i="24" s="1"/>
  <c r="U44" i="24"/>
  <c r="AH44" i="24" s="1"/>
  <c r="V44" i="24"/>
  <c r="AI44" i="24" s="1"/>
  <c r="AA44" i="24"/>
  <c r="AJ44" i="24" s="1"/>
  <c r="AG44" i="24"/>
  <c r="AE33" i="24"/>
  <c r="AK33" i="24" s="1"/>
  <c r="AA33" i="24"/>
  <c r="AJ33" i="24" s="1"/>
  <c r="V33" i="24"/>
  <c r="AI33" i="24" s="1"/>
  <c r="U33" i="24"/>
  <c r="AH33" i="24" s="1"/>
  <c r="AG33" i="24"/>
  <c r="U20" i="24"/>
  <c r="AH20" i="24" s="1"/>
  <c r="AE20" i="24"/>
  <c r="AK20" i="24" s="1"/>
  <c r="AA20" i="24"/>
  <c r="AJ20" i="24" s="1"/>
  <c r="V20" i="24"/>
  <c r="AI20" i="24" s="1"/>
  <c r="AG20" i="24"/>
  <c r="U32" i="24"/>
  <c r="AH32" i="24" s="1"/>
  <c r="AE32" i="24"/>
  <c r="AK32" i="24" s="1"/>
  <c r="AA32" i="24"/>
  <c r="AJ32" i="24" s="1"/>
  <c r="V32" i="24"/>
  <c r="AI32" i="24" s="1"/>
  <c r="AG32" i="24"/>
  <c r="AE21" i="24"/>
  <c r="AK21" i="24" s="1"/>
  <c r="AA21" i="24"/>
  <c r="AJ21" i="24" s="1"/>
  <c r="V21" i="24"/>
  <c r="AI21" i="24" s="1"/>
  <c r="U21" i="24"/>
  <c r="AH21" i="24" s="1"/>
  <c r="AG21" i="24"/>
  <c r="AE43" i="24"/>
  <c r="AK43" i="24" s="1"/>
  <c r="U43" i="24"/>
  <c r="AH43" i="24" s="1"/>
  <c r="V43" i="24"/>
  <c r="AI43" i="24" s="1"/>
  <c r="AA43" i="24"/>
  <c r="AJ43" i="24" s="1"/>
  <c r="AG43" i="24"/>
  <c r="AG8" i="24"/>
  <c r="V8" i="24"/>
  <c r="AE8" i="24"/>
  <c r="T47" i="24"/>
  <c r="AA8" i="24"/>
  <c r="U8" i="24"/>
  <c r="N54" i="30" l="1"/>
  <c r="T49" i="24"/>
  <c r="E32" i="18" s="1"/>
  <c r="AL43" i="24"/>
  <c r="AL32" i="24"/>
  <c r="AL11" i="24"/>
  <c r="AL15" i="24"/>
  <c r="AL17" i="24"/>
  <c r="AL40" i="24"/>
  <c r="AL19" i="24"/>
  <c r="AL27" i="24"/>
  <c r="AL14" i="24"/>
  <c r="AL41" i="24"/>
  <c r="AL20" i="24"/>
  <c r="AL45" i="24"/>
  <c r="AL39" i="24"/>
  <c r="AL28" i="24"/>
  <c r="AL22" i="24"/>
  <c r="AL42" i="24"/>
  <c r="AL13" i="24"/>
  <c r="AL9" i="24"/>
  <c r="AL34" i="24"/>
  <c r="AL33" i="24"/>
  <c r="AL30" i="24"/>
  <c r="AL16" i="24"/>
  <c r="AL36" i="24"/>
  <c r="AL18" i="24"/>
  <c r="AL31" i="24"/>
  <c r="AL24" i="24"/>
  <c r="AL10" i="24"/>
  <c r="AL23" i="24"/>
  <c r="AL21" i="24"/>
  <c r="AL44" i="24"/>
  <c r="AL25" i="24"/>
  <c r="AL35" i="24"/>
  <c r="AL29" i="24"/>
  <c r="AL46" i="24"/>
  <c r="AL12" i="24"/>
  <c r="AL37" i="24"/>
  <c r="AL38" i="24"/>
  <c r="AL26" i="24"/>
  <c r="AJ8" i="24"/>
  <c r="AJ47" i="24" s="1"/>
  <c r="G65" i="30" s="1"/>
  <c r="AA47" i="24"/>
  <c r="AL8" i="24"/>
  <c r="AG47" i="24"/>
  <c r="N65" i="30" s="1"/>
  <c r="R65" i="30" s="1"/>
  <c r="F28" i="18"/>
  <c r="F29" i="18" s="1"/>
  <c r="AK8" i="24"/>
  <c r="AK47" i="24" s="1"/>
  <c r="D65" i="30" s="1"/>
  <c r="AE47" i="24"/>
  <c r="AH8" i="24"/>
  <c r="AH47" i="24" s="1"/>
  <c r="AA65" i="30" s="1"/>
  <c r="U47" i="24"/>
  <c r="AI8" i="24"/>
  <c r="AI47" i="24" s="1"/>
  <c r="AD65" i="30" s="1"/>
  <c r="V47" i="24"/>
  <c r="AU45" i="24" l="1"/>
  <c r="AU41" i="24"/>
  <c r="J102" i="18" s="1"/>
  <c r="AU37" i="24"/>
  <c r="J98" i="18" s="1"/>
  <c r="AU33" i="24"/>
  <c r="J94" i="18" s="1"/>
  <c r="AU29" i="24"/>
  <c r="AU25" i="24"/>
  <c r="AU21" i="24"/>
  <c r="J82" i="18" s="1"/>
  <c r="AU17" i="24"/>
  <c r="J78" i="18" s="1"/>
  <c r="AU13" i="24"/>
  <c r="J74" i="18" s="1"/>
  <c r="AU9" i="24"/>
  <c r="J70" i="18" s="1"/>
  <c r="AT43" i="24"/>
  <c r="I104" i="18" s="1"/>
  <c r="AT39" i="24"/>
  <c r="I100" i="18" s="1"/>
  <c r="AT35" i="24"/>
  <c r="I96" i="18" s="1"/>
  <c r="AT31" i="24"/>
  <c r="I92" i="18" s="1"/>
  <c r="AT27" i="24"/>
  <c r="I88" i="18" s="1"/>
  <c r="AT23" i="24"/>
  <c r="I84" i="18" s="1"/>
  <c r="AT19" i="24"/>
  <c r="I80" i="18" s="1"/>
  <c r="AT15" i="24"/>
  <c r="I76" i="18" s="1"/>
  <c r="AT11" i="24"/>
  <c r="I72" i="18" s="1"/>
  <c r="AR43" i="24"/>
  <c r="G104" i="18" s="1"/>
  <c r="AR39" i="24"/>
  <c r="G100" i="18" s="1"/>
  <c r="AR35" i="24"/>
  <c r="G96" i="18" s="1"/>
  <c r="AR31" i="24"/>
  <c r="G92" i="18" s="1"/>
  <c r="AR27" i="24"/>
  <c r="G88" i="18" s="1"/>
  <c r="AR23" i="24"/>
  <c r="G84" i="18" s="1"/>
  <c r="AR19" i="24"/>
  <c r="G80" i="18" s="1"/>
  <c r="AR15" i="24"/>
  <c r="G76" i="18" s="1"/>
  <c r="AR11" i="24"/>
  <c r="G72" i="18" s="1"/>
  <c r="AQ45" i="24"/>
  <c r="AQ41" i="24"/>
  <c r="F102" i="18" s="1"/>
  <c r="AQ37" i="24"/>
  <c r="F98" i="18" s="1"/>
  <c r="AQ33" i="24"/>
  <c r="F94" i="18" s="1"/>
  <c r="AQ29" i="24"/>
  <c r="F90" i="18" s="1"/>
  <c r="AQ25" i="24"/>
  <c r="F86" i="18" s="1"/>
  <c r="AQ21" i="24"/>
  <c r="F82" i="18" s="1"/>
  <c r="AQ17" i="24"/>
  <c r="F78" i="18" s="1"/>
  <c r="AQ13" i="24"/>
  <c r="F74" i="18" s="1"/>
  <c r="AQ9" i="24"/>
  <c r="F70" i="18" s="1"/>
  <c r="AP43" i="24"/>
  <c r="E104" i="18" s="1"/>
  <c r="AP39" i="24"/>
  <c r="E100" i="18" s="1"/>
  <c r="AP35" i="24"/>
  <c r="E96" i="18" s="1"/>
  <c r="AP31" i="24"/>
  <c r="E92" i="18" s="1"/>
  <c r="AP27" i="24"/>
  <c r="E88" i="18" s="1"/>
  <c r="AP23" i="24"/>
  <c r="E84" i="18" s="1"/>
  <c r="AP19" i="24"/>
  <c r="E80" i="18" s="1"/>
  <c r="AP15" i="24"/>
  <c r="E76" i="18" s="1"/>
  <c r="AP11" i="24"/>
  <c r="E72" i="18" s="1"/>
  <c r="AO45" i="24"/>
  <c r="C106" i="18" s="1"/>
  <c r="AO41" i="24"/>
  <c r="C102" i="18" s="1"/>
  <c r="AO37" i="24"/>
  <c r="C98" i="18" s="1"/>
  <c r="AO33" i="24"/>
  <c r="C94" i="18" s="1"/>
  <c r="AO29" i="24"/>
  <c r="C90" i="18" s="1"/>
  <c r="AO25" i="24"/>
  <c r="C86" i="18" s="1"/>
  <c r="AO21" i="24"/>
  <c r="C82" i="18" s="1"/>
  <c r="AO17" i="24"/>
  <c r="C78" i="18" s="1"/>
  <c r="AO13" i="24"/>
  <c r="C74" i="18" s="1"/>
  <c r="AO9" i="24"/>
  <c r="C70" i="18" s="1"/>
  <c r="AU44" i="24"/>
  <c r="J105" i="18" s="1"/>
  <c r="AU40" i="24"/>
  <c r="J101" i="18" s="1"/>
  <c r="AU36" i="24"/>
  <c r="J97" i="18" s="1"/>
  <c r="AU32" i="24"/>
  <c r="J93" i="18" s="1"/>
  <c r="AU28" i="24"/>
  <c r="J89" i="18" s="1"/>
  <c r="AU24" i="24"/>
  <c r="J85" i="18" s="1"/>
  <c r="AU20" i="24"/>
  <c r="J81" i="18" s="1"/>
  <c r="AU16" i="24"/>
  <c r="J77" i="18" s="1"/>
  <c r="AU12" i="24"/>
  <c r="J73" i="18" s="1"/>
  <c r="AT46" i="24"/>
  <c r="I107" i="18" s="1"/>
  <c r="AT42" i="24"/>
  <c r="I103" i="18" s="1"/>
  <c r="AT38" i="24"/>
  <c r="I99" i="18" s="1"/>
  <c r="AT34" i="24"/>
  <c r="I95" i="18" s="1"/>
  <c r="AT30" i="24"/>
  <c r="I91" i="18" s="1"/>
  <c r="AT26" i="24"/>
  <c r="I87" i="18" s="1"/>
  <c r="AT22" i="24"/>
  <c r="I83" i="18" s="1"/>
  <c r="AT18" i="24"/>
  <c r="I79" i="18" s="1"/>
  <c r="AT14" i="24"/>
  <c r="I75" i="18" s="1"/>
  <c r="AT10" i="24"/>
  <c r="I71" i="18" s="1"/>
  <c r="AR46" i="24"/>
  <c r="G107" i="18" s="1"/>
  <c r="AR42" i="24"/>
  <c r="G103" i="18" s="1"/>
  <c r="AR38" i="24"/>
  <c r="G99" i="18" s="1"/>
  <c r="AR34" i="24"/>
  <c r="G95" i="18" s="1"/>
  <c r="AR30" i="24"/>
  <c r="G91" i="18" s="1"/>
  <c r="AR26" i="24"/>
  <c r="G87" i="18" s="1"/>
  <c r="AR22" i="24"/>
  <c r="G83" i="18" s="1"/>
  <c r="AR18" i="24"/>
  <c r="G79" i="18" s="1"/>
  <c r="AR14" i="24"/>
  <c r="G75" i="18" s="1"/>
  <c r="AR10" i="24"/>
  <c r="G71" i="18" s="1"/>
  <c r="AQ44" i="24"/>
  <c r="F105" i="18" s="1"/>
  <c r="AQ40" i="24"/>
  <c r="F101" i="18" s="1"/>
  <c r="AQ36" i="24"/>
  <c r="F97" i="18" s="1"/>
  <c r="AQ32" i="24"/>
  <c r="F93" i="18" s="1"/>
  <c r="AQ28" i="24"/>
  <c r="F89" i="18" s="1"/>
  <c r="AQ24" i="24"/>
  <c r="F85" i="18" s="1"/>
  <c r="AQ20" i="24"/>
  <c r="F81" i="18" s="1"/>
  <c r="AQ16" i="24"/>
  <c r="F77" i="18" s="1"/>
  <c r="AQ12" i="24"/>
  <c r="F73" i="18" s="1"/>
  <c r="AP46" i="24"/>
  <c r="E107" i="18" s="1"/>
  <c r="AP42" i="24"/>
  <c r="E103" i="18" s="1"/>
  <c r="AP38" i="24"/>
  <c r="E99" i="18" s="1"/>
  <c r="AP34" i="24"/>
  <c r="E95" i="18" s="1"/>
  <c r="AP30" i="24"/>
  <c r="E91" i="18" s="1"/>
  <c r="AP26" i="24"/>
  <c r="E87" i="18" s="1"/>
  <c r="AP22" i="24"/>
  <c r="E83" i="18" s="1"/>
  <c r="AP18" i="24"/>
  <c r="E79" i="18" s="1"/>
  <c r="AP14" i="24"/>
  <c r="E75" i="18" s="1"/>
  <c r="AP10" i="24"/>
  <c r="E71" i="18" s="1"/>
  <c r="AO44" i="24"/>
  <c r="C105" i="18" s="1"/>
  <c r="AO40" i="24"/>
  <c r="C101" i="18" s="1"/>
  <c r="AO36" i="24"/>
  <c r="C97" i="18" s="1"/>
  <c r="AO32" i="24"/>
  <c r="C93" i="18" s="1"/>
  <c r="AO28" i="24"/>
  <c r="C89" i="18" s="1"/>
  <c r="AO24" i="24"/>
  <c r="C85" i="18" s="1"/>
  <c r="AO20" i="24"/>
  <c r="C81" i="18" s="1"/>
  <c r="AO16" i="24"/>
  <c r="C77" i="18" s="1"/>
  <c r="AO12" i="24"/>
  <c r="C73" i="18" s="1"/>
  <c r="AU46" i="24"/>
  <c r="J107" i="18" s="1"/>
  <c r="AU38" i="24"/>
  <c r="J99" i="18" s="1"/>
  <c r="AU30" i="24"/>
  <c r="J91" i="18" s="1"/>
  <c r="AU22" i="24"/>
  <c r="J83" i="18" s="1"/>
  <c r="AU14" i="24"/>
  <c r="J75" i="18" s="1"/>
  <c r="AT44" i="24"/>
  <c r="I105" i="18" s="1"/>
  <c r="AT36" i="24"/>
  <c r="I97" i="18" s="1"/>
  <c r="AT28" i="24"/>
  <c r="I89" i="18" s="1"/>
  <c r="AT20" i="24"/>
  <c r="I81" i="18" s="1"/>
  <c r="AT12" i="24"/>
  <c r="I73" i="18" s="1"/>
  <c r="AR40" i="24"/>
  <c r="G101" i="18" s="1"/>
  <c r="AR32" i="24"/>
  <c r="G93" i="18" s="1"/>
  <c r="AR24" i="24"/>
  <c r="G85" i="18" s="1"/>
  <c r="AR16" i="24"/>
  <c r="G77" i="18" s="1"/>
  <c r="AQ46" i="24"/>
  <c r="F107" i="18" s="1"/>
  <c r="AQ38" i="24"/>
  <c r="F99" i="18" s="1"/>
  <c r="AQ30" i="24"/>
  <c r="F91" i="18" s="1"/>
  <c r="AQ22" i="24"/>
  <c r="F83" i="18" s="1"/>
  <c r="AQ14" i="24"/>
  <c r="F75" i="18" s="1"/>
  <c r="AP44" i="24"/>
  <c r="E105" i="18" s="1"/>
  <c r="AP36" i="24"/>
  <c r="E97" i="18" s="1"/>
  <c r="AP28" i="24"/>
  <c r="E89" i="18" s="1"/>
  <c r="AP20" i="24"/>
  <c r="E81" i="18" s="1"/>
  <c r="AP12" i="24"/>
  <c r="E73" i="18" s="1"/>
  <c r="AO42" i="24"/>
  <c r="C103" i="18" s="1"/>
  <c r="AO34" i="24"/>
  <c r="C95" i="18" s="1"/>
  <c r="AO26" i="24"/>
  <c r="C87" i="18" s="1"/>
  <c r="AO18" i="24"/>
  <c r="C79" i="18" s="1"/>
  <c r="AO10" i="24"/>
  <c r="C71" i="18" s="1"/>
  <c r="AU43" i="24"/>
  <c r="J104" i="18" s="1"/>
  <c r="AU35" i="24"/>
  <c r="J96" i="18" s="1"/>
  <c r="AU27" i="24"/>
  <c r="J88" i="18" s="1"/>
  <c r="AU19" i="24"/>
  <c r="J80" i="18" s="1"/>
  <c r="AU11" i="24"/>
  <c r="J72" i="18" s="1"/>
  <c r="AT41" i="24"/>
  <c r="I102" i="18" s="1"/>
  <c r="AT33" i="24"/>
  <c r="I94" i="18" s="1"/>
  <c r="AT25" i="24"/>
  <c r="I86" i="18" s="1"/>
  <c r="AT17" i="24"/>
  <c r="I78" i="18" s="1"/>
  <c r="AT9" i="24"/>
  <c r="I70" i="18" s="1"/>
  <c r="AR45" i="24"/>
  <c r="G106" i="18" s="1"/>
  <c r="AR37" i="24"/>
  <c r="G98" i="18" s="1"/>
  <c r="AR29" i="24"/>
  <c r="G90" i="18" s="1"/>
  <c r="AR21" i="24"/>
  <c r="G82" i="18" s="1"/>
  <c r="AR13" i="24"/>
  <c r="G74" i="18" s="1"/>
  <c r="AQ43" i="24"/>
  <c r="F104" i="18" s="1"/>
  <c r="AQ35" i="24"/>
  <c r="F96" i="18" s="1"/>
  <c r="AQ27" i="24"/>
  <c r="F88" i="18" s="1"/>
  <c r="AQ19" i="24"/>
  <c r="F80" i="18" s="1"/>
  <c r="AQ11" i="24"/>
  <c r="F72" i="18" s="1"/>
  <c r="AP41" i="24"/>
  <c r="E102" i="18" s="1"/>
  <c r="AP33" i="24"/>
  <c r="E94" i="18" s="1"/>
  <c r="AP25" i="24"/>
  <c r="E86" i="18" s="1"/>
  <c r="AP17" i="24"/>
  <c r="E78" i="18" s="1"/>
  <c r="AP9" i="24"/>
  <c r="E70" i="18" s="1"/>
  <c r="AO39" i="24"/>
  <c r="C100" i="18" s="1"/>
  <c r="AO31" i="24"/>
  <c r="C92" i="18" s="1"/>
  <c r="AO23" i="24"/>
  <c r="C84" i="18" s="1"/>
  <c r="AO15" i="24"/>
  <c r="C76" i="18" s="1"/>
  <c r="AU42" i="24"/>
  <c r="J103" i="18" s="1"/>
  <c r="AU26" i="24"/>
  <c r="J87" i="18" s="1"/>
  <c r="AU10" i="24"/>
  <c r="J71" i="18" s="1"/>
  <c r="AT32" i="24"/>
  <c r="I93" i="18" s="1"/>
  <c r="AT16" i="24"/>
  <c r="I77" i="18" s="1"/>
  <c r="AR44" i="24"/>
  <c r="G105" i="18" s="1"/>
  <c r="AR28" i="24"/>
  <c r="G89" i="18" s="1"/>
  <c r="AR12" i="24"/>
  <c r="G73" i="18" s="1"/>
  <c r="AQ34" i="24"/>
  <c r="F95" i="18" s="1"/>
  <c r="AQ18" i="24"/>
  <c r="F79" i="18" s="1"/>
  <c r="AP40" i="24"/>
  <c r="E101" i="18" s="1"/>
  <c r="AP24" i="24"/>
  <c r="E85" i="18" s="1"/>
  <c r="AO46" i="24"/>
  <c r="C107" i="18" s="1"/>
  <c r="AO30" i="24"/>
  <c r="C91" i="18" s="1"/>
  <c r="AO14" i="24"/>
  <c r="C75" i="18" s="1"/>
  <c r="AU39" i="24"/>
  <c r="J100" i="18" s="1"/>
  <c r="AU23" i="24"/>
  <c r="J84" i="18" s="1"/>
  <c r="AT45" i="24"/>
  <c r="I106" i="18" s="1"/>
  <c r="AT29" i="24"/>
  <c r="I90" i="18" s="1"/>
  <c r="AT13" i="24"/>
  <c r="I74" i="18" s="1"/>
  <c r="AR41" i="24"/>
  <c r="G102" i="18" s="1"/>
  <c r="AR25" i="24"/>
  <c r="G86" i="18" s="1"/>
  <c r="AR9" i="24"/>
  <c r="G70" i="18" s="1"/>
  <c r="AQ31" i="24"/>
  <c r="F92" i="18" s="1"/>
  <c r="AQ15" i="24"/>
  <c r="F76" i="18" s="1"/>
  <c r="AP37" i="24"/>
  <c r="E98" i="18" s="1"/>
  <c r="AP21" i="24"/>
  <c r="E82" i="18" s="1"/>
  <c r="AO43" i="24"/>
  <c r="C104" i="18" s="1"/>
  <c r="AO27" i="24"/>
  <c r="C88" i="18" s="1"/>
  <c r="AO11" i="24"/>
  <c r="C72" i="18" s="1"/>
  <c r="AU34" i="24"/>
  <c r="J95" i="18" s="1"/>
  <c r="AT40" i="24"/>
  <c r="I101" i="18" s="1"/>
  <c r="AR20" i="24"/>
  <c r="G81" i="18" s="1"/>
  <c r="AQ26" i="24"/>
  <c r="F87" i="18" s="1"/>
  <c r="AP32" i="24"/>
  <c r="E93" i="18" s="1"/>
  <c r="AO38" i="24"/>
  <c r="C99" i="18" s="1"/>
  <c r="AU31" i="24"/>
  <c r="J92" i="18" s="1"/>
  <c r="AT37" i="24"/>
  <c r="I98" i="18" s="1"/>
  <c r="AR17" i="24"/>
  <c r="G78" i="18" s="1"/>
  <c r="AQ23" i="24"/>
  <c r="F84" i="18" s="1"/>
  <c r="AP29" i="24"/>
  <c r="E90" i="18" s="1"/>
  <c r="AO35" i="24"/>
  <c r="C96" i="18" s="1"/>
  <c r="AU18" i="24"/>
  <c r="J79" i="18" s="1"/>
  <c r="AT24" i="24"/>
  <c r="I85" i="18" s="1"/>
  <c r="AR36" i="24"/>
  <c r="G97" i="18" s="1"/>
  <c r="AQ42" i="24"/>
  <c r="F103" i="18" s="1"/>
  <c r="AQ10" i="24"/>
  <c r="F71" i="18" s="1"/>
  <c r="AP16" i="24"/>
  <c r="E77" i="18" s="1"/>
  <c r="AO22" i="24"/>
  <c r="C83" i="18" s="1"/>
  <c r="AU15" i="24"/>
  <c r="J76" i="18" s="1"/>
  <c r="AQ39" i="24"/>
  <c r="F100" i="18" s="1"/>
  <c r="AT21" i="24"/>
  <c r="I82" i="18" s="1"/>
  <c r="AP45" i="24"/>
  <c r="E106" i="18" s="1"/>
  <c r="AP13" i="24"/>
  <c r="E74" i="18" s="1"/>
  <c r="AR33" i="24"/>
  <c r="G94" i="18" s="1"/>
  <c r="AO19" i="24"/>
  <c r="C80" i="18" s="1"/>
  <c r="G28" i="18"/>
  <c r="G29" i="18" s="1"/>
  <c r="AA54" i="30"/>
  <c r="H28" i="18"/>
  <c r="H29" i="18" s="1"/>
  <c r="AD54" i="30"/>
  <c r="J28" i="18"/>
  <c r="J29" i="18" s="1"/>
  <c r="D54" i="30"/>
  <c r="I28" i="18"/>
  <c r="I29" i="18" s="1"/>
  <c r="G54" i="30"/>
  <c r="F106" i="18"/>
  <c r="J86" i="18"/>
  <c r="AQ8" i="24"/>
  <c r="AT8" i="24"/>
  <c r="AP8" i="24"/>
  <c r="AO8" i="24"/>
  <c r="C69" i="18" s="1"/>
  <c r="AU8" i="24"/>
  <c r="J106" i="18"/>
  <c r="AR8" i="24"/>
  <c r="J90" i="18"/>
  <c r="AS45" i="24" l="1"/>
  <c r="H106" i="18" s="1"/>
  <c r="AS41" i="24"/>
  <c r="H102" i="18" s="1"/>
  <c r="AS37" i="24"/>
  <c r="H98" i="18" s="1"/>
  <c r="AS33" i="24"/>
  <c r="H94" i="18" s="1"/>
  <c r="AS29" i="24"/>
  <c r="H90" i="18" s="1"/>
  <c r="AS25" i="24"/>
  <c r="H86" i="18" s="1"/>
  <c r="AS21" i="24"/>
  <c r="H82" i="18" s="1"/>
  <c r="AS17" i="24"/>
  <c r="H78" i="18" s="1"/>
  <c r="AS13" i="24"/>
  <c r="H74" i="18" s="1"/>
  <c r="AS9" i="24"/>
  <c r="H70" i="18" s="1"/>
  <c r="AS44" i="24"/>
  <c r="H105" i="18" s="1"/>
  <c r="AS40" i="24"/>
  <c r="H101" i="18" s="1"/>
  <c r="AS36" i="24"/>
  <c r="H97" i="18" s="1"/>
  <c r="AS32" i="24"/>
  <c r="H93" i="18" s="1"/>
  <c r="AS28" i="24"/>
  <c r="H89" i="18" s="1"/>
  <c r="AS24" i="24"/>
  <c r="H85" i="18" s="1"/>
  <c r="AS20" i="24"/>
  <c r="H81" i="18" s="1"/>
  <c r="AS16" i="24"/>
  <c r="H77" i="18" s="1"/>
  <c r="AS12" i="24"/>
  <c r="H73" i="18" s="1"/>
  <c r="AS42" i="24"/>
  <c r="H103" i="18" s="1"/>
  <c r="AS34" i="24"/>
  <c r="H95" i="18" s="1"/>
  <c r="AS26" i="24"/>
  <c r="H87" i="18" s="1"/>
  <c r="AS18" i="24"/>
  <c r="H79" i="18" s="1"/>
  <c r="AS10" i="24"/>
  <c r="H71" i="18" s="1"/>
  <c r="AS39" i="24"/>
  <c r="H100" i="18" s="1"/>
  <c r="AS31" i="24"/>
  <c r="H92" i="18" s="1"/>
  <c r="AS23" i="24"/>
  <c r="H84" i="18" s="1"/>
  <c r="AS15" i="24"/>
  <c r="H76" i="18" s="1"/>
  <c r="AS38" i="24"/>
  <c r="H99" i="18" s="1"/>
  <c r="AS22" i="24"/>
  <c r="H83" i="18" s="1"/>
  <c r="AS35" i="24"/>
  <c r="H96" i="18" s="1"/>
  <c r="AS19" i="24"/>
  <c r="H80" i="18" s="1"/>
  <c r="AS46" i="24"/>
  <c r="H107" i="18" s="1"/>
  <c r="AS14" i="24"/>
  <c r="H75" i="18" s="1"/>
  <c r="AS43" i="24"/>
  <c r="H104" i="18" s="1"/>
  <c r="AS11" i="24"/>
  <c r="H72" i="18" s="1"/>
  <c r="AS30" i="24"/>
  <c r="H91" i="18" s="1"/>
  <c r="AS27" i="24"/>
  <c r="H88" i="18" s="1"/>
  <c r="AU47" i="24"/>
  <c r="J108" i="18" s="1"/>
  <c r="J69" i="18"/>
  <c r="AQ47" i="24"/>
  <c r="F108" i="18" s="1"/>
  <c r="F69" i="18"/>
  <c r="AR47" i="24"/>
  <c r="G108" i="18" s="1"/>
  <c r="G69" i="18"/>
  <c r="I69" i="18"/>
  <c r="AT47" i="24"/>
  <c r="I108" i="18" s="1"/>
  <c r="AP47" i="24"/>
  <c r="E108" i="18" s="1"/>
  <c r="AS8" i="24"/>
  <c r="H69" i="18" s="1"/>
  <c r="E69" i="18"/>
</calcChain>
</file>

<file path=xl/comments1.xml><?xml version="1.0" encoding="utf-8"?>
<comments xmlns="http://schemas.openxmlformats.org/spreadsheetml/2006/main">
  <authors>
    <author>kumamoto</author>
  </authors>
  <commentList>
    <comment ref="N8" authorId="0" shapeId="0">
      <text>
        <r>
          <rPr>
            <sz val="9"/>
            <color indexed="81"/>
            <rFont val="ＭＳ Ｐゴシック"/>
            <family val="3"/>
            <charset val="128"/>
          </rPr>
          <t>赤枠の範囲をコピーして、入力シートの与件データ欄に「値貼り付け」を行ってください</t>
        </r>
      </text>
    </comment>
  </commentList>
</comments>
</file>

<file path=xl/sharedStrings.xml><?xml version="1.0" encoding="utf-8"?>
<sst xmlns="http://schemas.openxmlformats.org/spreadsheetml/2006/main" count="2317" uniqueCount="448">
  <si>
    <t>鉱業</t>
  </si>
  <si>
    <t>繊維製品</t>
  </si>
  <si>
    <t>パルプ・紙・木製品</t>
  </si>
  <si>
    <t>化学製品</t>
  </si>
  <si>
    <t>石油・石炭製品</t>
  </si>
  <si>
    <t>窯業・土石製品</t>
  </si>
  <si>
    <t>鉄鋼</t>
  </si>
  <si>
    <t>非鉄金属</t>
  </si>
  <si>
    <t>金属製品</t>
  </si>
  <si>
    <t>その他の製造工業製品</t>
  </si>
  <si>
    <t>建設</t>
  </si>
  <si>
    <t>電力・ガス・熱供給</t>
  </si>
  <si>
    <t>金融・保険</t>
  </si>
  <si>
    <t>不動産</t>
  </si>
  <si>
    <t>公務</t>
  </si>
  <si>
    <t>教育・研究</t>
  </si>
  <si>
    <t>対事業所サービス</t>
  </si>
  <si>
    <t>事務用品</t>
  </si>
  <si>
    <t>分類不明</t>
  </si>
  <si>
    <t>06</t>
  </si>
  <si>
    <t>11</t>
  </si>
  <si>
    <t>15</t>
  </si>
  <si>
    <t>16</t>
  </si>
  <si>
    <t>20</t>
  </si>
  <si>
    <t>21</t>
  </si>
  <si>
    <t>22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</si>
  <si>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</si>
  <si>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</si>
  <si>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</si>
  <si>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</si>
  <si>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</si>
  <si>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</si>
  <si>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</si>
  <si>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</si>
  <si>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</si>
  <si>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</si>
  <si>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</si>
  <si>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合計</t>
    <rPh sb="0" eb="2">
      <t>ゴウケイ</t>
    </rPh>
    <phoneticPr fontId="3"/>
  </si>
  <si>
    <t>年</t>
    <rPh sb="0" eb="1">
      <t>ネン</t>
    </rPh>
    <phoneticPr fontId="3"/>
  </si>
  <si>
    <t>地域</t>
    <rPh sb="0" eb="2">
      <t>チイキ</t>
    </rPh>
    <phoneticPr fontId="3"/>
  </si>
  <si>
    <t>熊本市</t>
    <rPh sb="0" eb="2">
      <t>クマモト</t>
    </rPh>
    <rPh sb="2" eb="3">
      <t>シ</t>
    </rPh>
    <phoneticPr fontId="3"/>
  </si>
  <si>
    <t>九州</t>
    <rPh sb="0" eb="2">
      <t>キュウシュウ</t>
    </rPh>
    <phoneticPr fontId="3"/>
  </si>
  <si>
    <t>運賃マージン</t>
    <rPh sb="0" eb="2">
      <t>ウンチン</t>
    </rPh>
    <phoneticPr fontId="3"/>
  </si>
  <si>
    <t>自給率</t>
    <rPh sb="0" eb="3">
      <t>ジキュウリツ</t>
    </rPh>
    <phoneticPr fontId="3"/>
  </si>
  <si>
    <t>01</t>
  </si>
  <si>
    <t>民間消費支出パターン</t>
    <rPh sb="0" eb="2">
      <t>ミンカン</t>
    </rPh>
    <rPh sb="2" eb="4">
      <t>ショウヒ</t>
    </rPh>
    <rPh sb="4" eb="6">
      <t>シシュツ</t>
    </rPh>
    <phoneticPr fontId="3"/>
  </si>
  <si>
    <t>雇用者所得率</t>
    <rPh sb="0" eb="3">
      <t>コヨウシャ</t>
    </rPh>
    <rPh sb="3" eb="6">
      <t>ショトクリツ</t>
    </rPh>
    <phoneticPr fontId="4"/>
  </si>
  <si>
    <t>粗付加価値率</t>
    <rPh sb="0" eb="1">
      <t>ソ</t>
    </rPh>
    <rPh sb="1" eb="3">
      <t>フカ</t>
    </rPh>
    <rPh sb="3" eb="5">
      <t>カチ</t>
    </rPh>
    <rPh sb="5" eb="6">
      <t>リツ</t>
    </rPh>
    <phoneticPr fontId="4"/>
  </si>
  <si>
    <t>入力シートより</t>
    <rPh sb="0" eb="2">
      <t>ニュウリョク</t>
    </rPh>
    <phoneticPr fontId="3"/>
  </si>
  <si>
    <t>消費誘発額</t>
    <rPh sb="0" eb="2">
      <t>ショウヒ</t>
    </rPh>
    <rPh sb="2" eb="5">
      <t>ユウハツガク</t>
    </rPh>
    <phoneticPr fontId="3"/>
  </si>
  <si>
    <t>波及効果倍率→</t>
    <rPh sb="0" eb="4">
      <t>ハキュウコウカ</t>
    </rPh>
    <rPh sb="4" eb="6">
      <t>バイリツ</t>
    </rPh>
    <phoneticPr fontId="3"/>
  </si>
  <si>
    <t>就業係数</t>
    <rPh sb="0" eb="2">
      <t>シュウギョウ</t>
    </rPh>
    <rPh sb="2" eb="4">
      <t>ケイスウ</t>
    </rPh>
    <phoneticPr fontId="4"/>
  </si>
  <si>
    <t>雇用係数</t>
    <rPh sb="0" eb="2">
      <t>コヨウ</t>
    </rPh>
    <rPh sb="2" eb="4">
      <t>ケイスウ</t>
    </rPh>
    <phoneticPr fontId="4"/>
  </si>
  <si>
    <t>輸送機械</t>
  </si>
  <si>
    <t>生産誘発額</t>
    <rPh sb="0" eb="2">
      <t>セイサン</t>
    </rPh>
    <rPh sb="2" eb="5">
      <t>ユウハツガク</t>
    </rPh>
    <phoneticPr fontId="3"/>
  </si>
  <si>
    <t>就業誘発者数</t>
    <rPh sb="0" eb="2">
      <t>シュウギョウ</t>
    </rPh>
    <rPh sb="2" eb="4">
      <t>ユウハツ</t>
    </rPh>
    <rPh sb="4" eb="5">
      <t>シャ</t>
    </rPh>
    <rPh sb="5" eb="6">
      <t>スウ</t>
    </rPh>
    <phoneticPr fontId="3"/>
  </si>
  <si>
    <t>うち雇用誘発者数</t>
    <rPh sb="2" eb="4">
      <t>コヨウ</t>
    </rPh>
    <rPh sb="4" eb="6">
      <t>ユウハツ</t>
    </rPh>
    <rPh sb="6" eb="7">
      <t>シャ</t>
    </rPh>
    <rPh sb="7" eb="8">
      <t>スウ</t>
    </rPh>
    <phoneticPr fontId="3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</si>
  <si>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</si>
  <si>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与件データ</t>
    <rPh sb="0" eb="2">
      <t>ヨケン</t>
    </rPh>
    <phoneticPr fontId="3"/>
  </si>
  <si>
    <t>就業誘発者</t>
    <rPh sb="0" eb="2">
      <t>シュウギョウ</t>
    </rPh>
    <rPh sb="2" eb="4">
      <t>ユウハツ</t>
    </rPh>
    <rPh sb="4" eb="5">
      <t>シャ</t>
    </rPh>
    <phoneticPr fontId="3"/>
  </si>
  <si>
    <t>雇用誘発者</t>
    <rPh sb="0" eb="2">
      <t>コヨウ</t>
    </rPh>
    <rPh sb="2" eb="4">
      <t>ユウハツ</t>
    </rPh>
    <rPh sb="4" eb="5">
      <t>シャ</t>
    </rPh>
    <phoneticPr fontId="3"/>
  </si>
  <si>
    <t>運賃マージン</t>
    <rPh sb="1" eb="2">
      <t>チン</t>
    </rPh>
    <phoneticPr fontId="3"/>
  </si>
  <si>
    <t>波及効果の倍率</t>
    <rPh sb="0" eb="4">
      <t>ハキュウコウカ</t>
    </rPh>
    <rPh sb="5" eb="7">
      <t>バイリツ</t>
    </rPh>
    <phoneticPr fontId="3"/>
  </si>
  <si>
    <t>計算シート</t>
    <rPh sb="0" eb="2">
      <t>ケイサン</t>
    </rPh>
    <phoneticPr fontId="3"/>
  </si>
  <si>
    <t>産業部門</t>
    <rPh sb="0" eb="2">
      <t>サンギョウ</t>
    </rPh>
    <rPh sb="2" eb="4">
      <t>ブモン</t>
    </rPh>
    <phoneticPr fontId="3"/>
  </si>
  <si>
    <t>第２次
県内需要額</t>
    <rPh sb="0" eb="1">
      <t>ダイ</t>
    </rPh>
    <rPh sb="2" eb="3">
      <t>ジ</t>
    </rPh>
    <rPh sb="4" eb="6">
      <t>ケンナイ</t>
    </rPh>
    <rPh sb="6" eb="9">
      <t>ジュヨウガク</t>
    </rPh>
    <phoneticPr fontId="3"/>
  </si>
  <si>
    <t>第２次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3"/>
  </si>
  <si>
    <t>第２次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3"/>
  </si>
  <si>
    <t>第２次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3"/>
  </si>
  <si>
    <t>マージン計</t>
    <rPh sb="4" eb="5">
      <t>ケイ</t>
    </rPh>
    <phoneticPr fontId="3"/>
  </si>
  <si>
    <t>第１次波及効果関係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3"/>
  </si>
  <si>
    <t>第２次波及効果関係</t>
    <rPh sb="0" eb="1">
      <t>ダイ</t>
    </rPh>
    <rPh sb="2" eb="3">
      <t>ジ</t>
    </rPh>
    <rPh sb="3" eb="5">
      <t>ハキュウ</t>
    </rPh>
    <rPh sb="5" eb="7">
      <t>コウカ</t>
    </rPh>
    <rPh sb="7" eb="9">
      <t>カンケイ</t>
    </rPh>
    <phoneticPr fontId="3"/>
  </si>
  <si>
    <t>１．観光客数のみ把握している場合</t>
    <rPh sb="2" eb="5">
      <t>カンコウキャク</t>
    </rPh>
    <rPh sb="5" eb="6">
      <t>スウ</t>
    </rPh>
    <rPh sb="8" eb="10">
      <t>ハアク</t>
    </rPh>
    <rPh sb="14" eb="16">
      <t>バアイ</t>
    </rPh>
    <phoneticPr fontId="3"/>
  </si>
  <si>
    <t>観光客数</t>
    <rPh sb="0" eb="3">
      <t>カンコウキャク</t>
    </rPh>
    <rPh sb="3" eb="4">
      <t>スウ</t>
    </rPh>
    <phoneticPr fontId="3"/>
  </si>
  <si>
    <t>日帰り客</t>
    <rPh sb="0" eb="2">
      <t>ヒガエ</t>
    </rPh>
    <rPh sb="3" eb="4">
      <t>キャク</t>
    </rPh>
    <phoneticPr fontId="3"/>
  </si>
  <si>
    <t>宿泊客</t>
    <rPh sb="0" eb="3">
      <t>シュクハクキャク</t>
    </rPh>
    <phoneticPr fontId="3"/>
  </si>
  <si>
    <t>観光消費総額</t>
    <rPh sb="0" eb="2">
      <t>カンコウ</t>
    </rPh>
    <rPh sb="2" eb="4">
      <t>ショウヒ</t>
    </rPh>
    <rPh sb="4" eb="6">
      <t>ソウガク</t>
    </rPh>
    <phoneticPr fontId="3"/>
  </si>
  <si>
    <t>交通費</t>
    <rPh sb="0" eb="3">
      <t>コウツウヒ</t>
    </rPh>
    <phoneticPr fontId="3"/>
  </si>
  <si>
    <t>宿泊費</t>
    <rPh sb="0" eb="2">
      <t>シュクハク</t>
    </rPh>
    <rPh sb="2" eb="3">
      <t>ヒ</t>
    </rPh>
    <phoneticPr fontId="3"/>
  </si>
  <si>
    <t>飲食費</t>
    <rPh sb="0" eb="3">
      <t>インショクヒ</t>
    </rPh>
    <phoneticPr fontId="3"/>
  </si>
  <si>
    <t>その他</t>
    <rPh sb="2" eb="3">
      <t>タ</t>
    </rPh>
    <phoneticPr fontId="3"/>
  </si>
  <si>
    <t>①観光客数按分データ</t>
    <rPh sb="1" eb="4">
      <t>カンコウキャク</t>
    </rPh>
    <rPh sb="4" eb="5">
      <t>スウ</t>
    </rPh>
    <rPh sb="5" eb="7">
      <t>アンブン</t>
    </rPh>
    <phoneticPr fontId="3"/>
  </si>
  <si>
    <t>宿泊費</t>
    <rPh sb="0" eb="3">
      <t>シュクハクヒ</t>
    </rPh>
    <phoneticPr fontId="3"/>
  </si>
  <si>
    <t>観光消費額</t>
    <rPh sb="0" eb="2">
      <t>カンコウ</t>
    </rPh>
    <rPh sb="2" eb="5">
      <t>ショウヒガク</t>
    </rPh>
    <phoneticPr fontId="3"/>
  </si>
  <si>
    <r>
      <rPr>
        <b/>
        <sz val="11"/>
        <color indexed="10"/>
        <rFont val="ＭＳ Ｐゴシック"/>
        <family val="3"/>
        <charset val="128"/>
      </rPr>
      <t>１</t>
    </r>
    <r>
      <rPr>
        <b/>
        <sz val="11"/>
        <color indexed="8"/>
        <rFont val="ＭＳ Ｐゴシック"/>
        <family val="3"/>
        <charset val="128"/>
      </rPr>
      <t>．観光客数のみ把握している場合</t>
    </r>
    <rPh sb="2" eb="5">
      <t>カンコウキャク</t>
    </rPh>
    <rPh sb="5" eb="6">
      <t>スウ</t>
    </rPh>
    <rPh sb="8" eb="10">
      <t>ハアク</t>
    </rPh>
    <rPh sb="14" eb="16">
      <t>バアイ</t>
    </rPh>
    <phoneticPr fontId="3"/>
  </si>
  <si>
    <r>
      <rPr>
        <b/>
        <sz val="11"/>
        <color indexed="10"/>
        <rFont val="ＭＳ Ｐゴシック"/>
        <family val="3"/>
        <charset val="128"/>
      </rPr>
      <t>３</t>
    </r>
    <r>
      <rPr>
        <b/>
        <sz val="11"/>
        <color indexed="8"/>
        <rFont val="ＭＳ Ｐゴシック"/>
        <family val="3"/>
        <charset val="128"/>
      </rPr>
      <t>．観光消費総額を把握している場合</t>
    </r>
    <rPh sb="2" eb="4">
      <t>カンコウ</t>
    </rPh>
    <rPh sb="4" eb="6">
      <t>ショウヒ</t>
    </rPh>
    <rPh sb="6" eb="8">
      <t>ソウガク</t>
    </rPh>
    <rPh sb="9" eb="11">
      <t>ハアク</t>
    </rPh>
    <rPh sb="15" eb="17">
      <t>バアイ</t>
    </rPh>
    <phoneticPr fontId="3"/>
  </si>
  <si>
    <r>
      <rPr>
        <b/>
        <sz val="11"/>
        <color indexed="10"/>
        <rFont val="ＭＳ Ｐゴシック"/>
        <family val="3"/>
        <charset val="128"/>
      </rPr>
      <t>５</t>
    </r>
    <r>
      <rPr>
        <b/>
        <sz val="11"/>
        <color indexed="8"/>
        <rFont val="ＭＳ Ｐゴシック"/>
        <family val="3"/>
        <charset val="128"/>
      </rPr>
      <t>．費目別の観光消費額を把握している場合</t>
    </r>
    <rPh sb="2" eb="5">
      <t>ヒモクベツ</t>
    </rPh>
    <rPh sb="6" eb="8">
      <t>カンコウ</t>
    </rPh>
    <rPh sb="8" eb="11">
      <t>ショウヒガク</t>
    </rPh>
    <rPh sb="12" eb="14">
      <t>ハアク</t>
    </rPh>
    <rPh sb="18" eb="20">
      <t>バアイ</t>
    </rPh>
    <phoneticPr fontId="3"/>
  </si>
  <si>
    <t>飲食料品</t>
  </si>
  <si>
    <t>電子部品</t>
  </si>
  <si>
    <t>廃棄物処理</t>
  </si>
  <si>
    <t>運輸・郵便</t>
    <rPh sb="3" eb="5">
      <t>ユウビン</t>
    </rPh>
    <phoneticPr fontId="3"/>
  </si>
  <si>
    <t>情報通信</t>
  </si>
  <si>
    <t>宿泊業</t>
  </si>
  <si>
    <t>飲食サービス</t>
  </si>
  <si>
    <t>39</t>
  </si>
  <si>
    <t>消費転換係数</t>
    <rPh sb="0" eb="2">
      <t>ショウヒ</t>
    </rPh>
    <rPh sb="2" eb="4">
      <t>テンカン</t>
    </rPh>
    <rPh sb="4" eb="6">
      <t>ケイスウ</t>
    </rPh>
    <phoneticPr fontId="4"/>
  </si>
  <si>
    <t>消費転換係数のリスト</t>
    <rPh sb="0" eb="2">
      <t>ショウヒ</t>
    </rPh>
    <rPh sb="2" eb="4">
      <t>テンカン</t>
    </rPh>
    <rPh sb="4" eb="6">
      <t>ケイスウ</t>
    </rPh>
    <phoneticPr fontId="3"/>
  </si>
  <si>
    <t>上記年平均</t>
    <rPh sb="0" eb="2">
      <t>ジョウキ</t>
    </rPh>
    <rPh sb="2" eb="3">
      <t>ネン</t>
    </rPh>
    <rPh sb="3" eb="5">
      <t>ヘイキン</t>
    </rPh>
    <phoneticPr fontId="3"/>
  </si>
  <si>
    <t>消費支出</t>
    <rPh sb="0" eb="2">
      <t>ショウヒ</t>
    </rPh>
    <rPh sb="2" eb="4">
      <t>シシュツ</t>
    </rPh>
    <phoneticPr fontId="3"/>
  </si>
  <si>
    <t>実収入</t>
    <rPh sb="0" eb="1">
      <t>ジツ</t>
    </rPh>
    <rPh sb="1" eb="3">
      <t>シュウニュウ</t>
    </rPh>
    <phoneticPr fontId="3"/>
  </si>
  <si>
    <t>この分析ツールを利用する前に、必ず、以下の「利用上の注意事項」をお読みください。</t>
    <rPh sb="2" eb="4">
      <t>ブンセキ</t>
    </rPh>
    <rPh sb="8" eb="10">
      <t>リヨウ</t>
    </rPh>
    <rPh sb="12" eb="13">
      <t>マエ</t>
    </rPh>
    <rPh sb="15" eb="16">
      <t>カナラ</t>
    </rPh>
    <rPh sb="18" eb="20">
      <t>イカ</t>
    </rPh>
    <rPh sb="22" eb="25">
      <t>リヨウジョウ</t>
    </rPh>
    <rPh sb="26" eb="28">
      <t>チュウイ</t>
    </rPh>
    <rPh sb="28" eb="30">
      <t>ジコウ</t>
    </rPh>
    <rPh sb="33" eb="34">
      <t>ヨ</t>
    </rPh>
    <phoneticPr fontId="3"/>
  </si>
  <si>
    <t>このシートでは、詳細なデータが得られず、観光客数や観光消費総額などしか把握できない場合でも、与件データを作成することができます。</t>
    <rPh sb="8" eb="10">
      <t>ショウサイ</t>
    </rPh>
    <rPh sb="20" eb="23">
      <t>カンコウキャク</t>
    </rPh>
    <rPh sb="23" eb="24">
      <t>スウ</t>
    </rPh>
    <rPh sb="25" eb="27">
      <t>カンコウ</t>
    </rPh>
    <rPh sb="27" eb="29">
      <t>ショウヒ</t>
    </rPh>
    <rPh sb="29" eb="31">
      <t>ソウガク</t>
    </rPh>
    <rPh sb="35" eb="37">
      <t>ハアク</t>
    </rPh>
    <rPh sb="41" eb="43">
      <t>バアイ</t>
    </rPh>
    <rPh sb="46" eb="48">
      <t>ヨケン</t>
    </rPh>
    <rPh sb="52" eb="54">
      <t>サクセイ</t>
    </rPh>
    <phoneticPr fontId="3"/>
  </si>
  <si>
    <t>　※　イベントにかかる経費等の需要増加額（直接費の県内需要増分）は、別途与件データとして加算する必要があります。</t>
    <rPh sb="11" eb="13">
      <t>ケイヒ</t>
    </rPh>
    <rPh sb="13" eb="14">
      <t>トウ</t>
    </rPh>
    <rPh sb="15" eb="17">
      <t>ジュヨウ</t>
    </rPh>
    <rPh sb="17" eb="20">
      <t>ゾウカガク</t>
    </rPh>
    <rPh sb="21" eb="23">
      <t>チョクセツ</t>
    </rPh>
    <rPh sb="23" eb="24">
      <t>ヒ</t>
    </rPh>
    <rPh sb="25" eb="27">
      <t>ケンナイ</t>
    </rPh>
    <rPh sb="27" eb="29">
      <t>ジュヨウ</t>
    </rPh>
    <rPh sb="29" eb="31">
      <t>ゾウブン</t>
    </rPh>
    <rPh sb="31" eb="32">
      <t>キュウブン</t>
    </rPh>
    <phoneticPr fontId="3"/>
  </si>
  <si>
    <t>計</t>
    <rPh sb="0" eb="1">
      <t>ケイ</t>
    </rPh>
    <phoneticPr fontId="3"/>
  </si>
  <si>
    <t>41</t>
  </si>
  <si>
    <t>46</t>
  </si>
  <si>
    <t>47</t>
  </si>
  <si>
    <t>48</t>
  </si>
  <si>
    <t>53</t>
  </si>
  <si>
    <t>55</t>
  </si>
  <si>
    <t>57</t>
  </si>
  <si>
    <t>59</t>
  </si>
  <si>
    <t>61</t>
  </si>
  <si>
    <t>63</t>
  </si>
  <si>
    <t>64</t>
  </si>
  <si>
    <t>65</t>
  </si>
  <si>
    <t>66</t>
  </si>
  <si>
    <t>67</t>
  </si>
  <si>
    <t>68</t>
  </si>
  <si>
    <t>69</t>
  </si>
  <si>
    <t>運輸・郵便</t>
    <rPh sb="3" eb="5">
      <t>ユウビン</t>
    </rPh>
    <phoneticPr fontId="2"/>
  </si>
  <si>
    <t>医療・福祉</t>
    <rPh sb="3" eb="5">
      <t>フクシ</t>
    </rPh>
    <phoneticPr fontId="2"/>
  </si>
  <si>
    <t>　　　　　　　　　　　　　　型逆行列</t>
    <rPh sb="14" eb="15">
      <t>ガタ</t>
    </rPh>
    <rPh sb="15" eb="18">
      <t>ギャクギョウレツ</t>
    </rPh>
    <phoneticPr fontId="3"/>
  </si>
  <si>
    <t>与件データ
（購入者価格）</t>
    <rPh sb="0" eb="2">
      <t>ヨケン</t>
    </rPh>
    <rPh sb="7" eb="10">
      <t>コウニュウシャ</t>
    </rPh>
    <rPh sb="10" eb="12">
      <t>カカク</t>
    </rPh>
    <phoneticPr fontId="3"/>
  </si>
  <si>
    <t xml:space="preserve">商業マージン </t>
    <rPh sb="0" eb="2">
      <t>ショウギョウ</t>
    </rPh>
    <phoneticPr fontId="3"/>
  </si>
  <si>
    <t>マージン調整後
与件データ
（生産者価格）</t>
    <rPh sb="4" eb="6">
      <t>チョウセイ</t>
    </rPh>
    <rPh sb="6" eb="7">
      <t>ゴ</t>
    </rPh>
    <rPh sb="8" eb="10">
      <t>ヨケン</t>
    </rPh>
    <rPh sb="15" eb="18">
      <t>セイサンシャ</t>
    </rPh>
    <rPh sb="18" eb="20">
      <t>カカク</t>
    </rPh>
    <phoneticPr fontId="3"/>
  </si>
  <si>
    <t>第１次
県内需要額
（運輸分離）</t>
    <rPh sb="0" eb="1">
      <t>ダイ</t>
    </rPh>
    <rPh sb="2" eb="3">
      <t>ジ</t>
    </rPh>
    <rPh sb="4" eb="6">
      <t>ケンナイ</t>
    </rPh>
    <rPh sb="6" eb="8">
      <t>ジュヨウ</t>
    </rPh>
    <rPh sb="8" eb="9">
      <t>ガク</t>
    </rPh>
    <rPh sb="11" eb="13">
      <t>ウンユ</t>
    </rPh>
    <rPh sb="13" eb="15">
      <t>ブンリ</t>
    </rPh>
    <phoneticPr fontId="3"/>
  </si>
  <si>
    <t>消費転換係数</t>
    <rPh sb="0" eb="2">
      <t>ショウヒ</t>
    </rPh>
    <rPh sb="2" eb="4">
      <t>テンカン</t>
    </rPh>
    <rPh sb="4" eb="6">
      <t>ケイスウ</t>
    </rPh>
    <phoneticPr fontId="3"/>
  </si>
  <si>
    <t>第２次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3"/>
  </si>
  <si>
    <t>第２次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3"/>
  </si>
  <si>
    <t>※　各数値は小数点以下を四捨五入して表示しているので、合計と一致しない場合がある。</t>
    <rPh sb="2" eb="3">
      <t>カク</t>
    </rPh>
    <rPh sb="3" eb="5">
      <t>スウチ</t>
    </rPh>
    <rPh sb="6" eb="9">
      <t>ショウスウテン</t>
    </rPh>
    <rPh sb="9" eb="11">
      <t>イカ</t>
    </rPh>
    <rPh sb="12" eb="16">
      <t>シシャゴニュウ</t>
    </rPh>
    <rPh sb="18" eb="20">
      <t>ヒョウジ</t>
    </rPh>
    <rPh sb="27" eb="29">
      <t>ゴウケイ</t>
    </rPh>
    <rPh sb="30" eb="32">
      <t>イッチ</t>
    </rPh>
    <rPh sb="35" eb="37">
      <t>バアイ</t>
    </rPh>
    <phoneticPr fontId="3"/>
  </si>
  <si>
    <t>うち粗付加価値
誘発額</t>
    <rPh sb="2" eb="3">
      <t>ソ</t>
    </rPh>
    <rPh sb="3" eb="5">
      <t>フカ</t>
    </rPh>
    <rPh sb="5" eb="7">
      <t>カチ</t>
    </rPh>
    <rPh sb="8" eb="10">
      <t>ユウハツ</t>
    </rPh>
    <rPh sb="10" eb="11">
      <t>ガク</t>
    </rPh>
    <phoneticPr fontId="3"/>
  </si>
  <si>
    <t>うち雇用者所得
誘発額</t>
    <rPh sb="2" eb="5">
      <t>コヨウシャ</t>
    </rPh>
    <rPh sb="5" eb="7">
      <t>ショトク</t>
    </rPh>
    <rPh sb="8" eb="10">
      <t>ユウハツ</t>
    </rPh>
    <rPh sb="10" eb="11">
      <t>ガク</t>
    </rPh>
    <phoneticPr fontId="3"/>
  </si>
  <si>
    <t>倍</t>
    <rPh sb="0" eb="1">
      <t>バイ</t>
    </rPh>
    <phoneticPr fontId="3"/>
  </si>
  <si>
    <t>（百万円）</t>
    <rPh sb="1" eb="2">
      <t>ヒャク</t>
    </rPh>
    <rPh sb="2" eb="4">
      <t>マンエン</t>
    </rPh>
    <phoneticPr fontId="3"/>
  </si>
  <si>
    <t>（百万円）</t>
    <rPh sb="1" eb="4">
      <t>ヒャクマンエン</t>
    </rPh>
    <phoneticPr fontId="3"/>
  </si>
  <si>
    <t>（人）</t>
    <rPh sb="1" eb="2">
      <t>ニン</t>
    </rPh>
    <phoneticPr fontId="3"/>
  </si>
  <si>
    <t>（百万円）</t>
    <rPh sb="1" eb="3">
      <t>ヒャクマン</t>
    </rPh>
    <rPh sb="3" eb="4">
      <t>エン</t>
    </rPh>
    <phoneticPr fontId="3"/>
  </si>
  <si>
    <t>（円）</t>
    <rPh sb="1" eb="2">
      <t>エン</t>
    </rPh>
    <phoneticPr fontId="3"/>
  </si>
  <si>
    <t>（千円）</t>
    <rPh sb="1" eb="3">
      <t>センエン</t>
    </rPh>
    <phoneticPr fontId="3"/>
  </si>
  <si>
    <t>（円）</t>
    <rPh sb="1" eb="2">
      <t>エン</t>
    </rPh>
    <phoneticPr fontId="3"/>
  </si>
  <si>
    <t>（百万円）</t>
    <rPh sb="1" eb="4">
      <t>ヒャクマンエン</t>
    </rPh>
    <phoneticPr fontId="3"/>
  </si>
  <si>
    <t>石油・石炭製品</t>
    <rPh sb="0" eb="2">
      <t>セキユ</t>
    </rPh>
    <rPh sb="3" eb="5">
      <t>セキタン</t>
    </rPh>
    <rPh sb="5" eb="7">
      <t>セイヒン</t>
    </rPh>
    <phoneticPr fontId="3"/>
  </si>
  <si>
    <t>対事業所サービス</t>
    <rPh sb="0" eb="1">
      <t>タイ</t>
    </rPh>
    <rPh sb="1" eb="4">
      <t>ジギョウショ</t>
    </rPh>
    <phoneticPr fontId="3"/>
  </si>
  <si>
    <t>(百万円）</t>
    <rPh sb="1" eb="2">
      <t>ヒャク</t>
    </rPh>
    <rPh sb="2" eb="4">
      <t>マンエン</t>
    </rPh>
    <phoneticPr fontId="3"/>
  </si>
  <si>
    <t>（百万円）</t>
    <rPh sb="1" eb="4">
      <t>ヒャクマンエン</t>
    </rPh>
    <phoneticPr fontId="3"/>
  </si>
  <si>
    <t xml:space="preserve">「①観光客数按分データ」により、
   </t>
    <rPh sb="2" eb="5">
      <t>カンコウキャク</t>
    </rPh>
    <rPh sb="5" eb="6">
      <t>スウ</t>
    </rPh>
    <rPh sb="6" eb="8">
      <t>アンブン</t>
    </rPh>
    <phoneticPr fontId="3"/>
  </si>
  <si>
    <t>部門別構成比率</t>
    <rPh sb="0" eb="2">
      <t>ブモン</t>
    </rPh>
    <rPh sb="2" eb="3">
      <t>ベツ</t>
    </rPh>
    <rPh sb="3" eb="5">
      <t>コウセイ</t>
    </rPh>
    <rPh sb="6" eb="7">
      <t>リツ</t>
    </rPh>
    <phoneticPr fontId="2"/>
  </si>
  <si>
    <t>全体構成比率</t>
    <rPh sb="0" eb="1">
      <t>ゼン</t>
    </rPh>
    <rPh sb="1" eb="2">
      <t>タイ</t>
    </rPh>
    <rPh sb="2" eb="4">
      <t>コウセイ</t>
    </rPh>
    <rPh sb="5" eb="6">
      <t>リツ</t>
    </rPh>
    <phoneticPr fontId="2"/>
  </si>
  <si>
    <r>
      <rPr>
        <b/>
        <sz val="11"/>
        <color indexed="10"/>
        <rFont val="ＭＳ Ｐゴシック"/>
        <family val="3"/>
        <charset val="128"/>
      </rPr>
      <t>４</t>
    </r>
    <r>
      <rPr>
        <b/>
        <sz val="11"/>
        <color indexed="8"/>
        <rFont val="ＭＳ Ｐゴシック"/>
        <family val="3"/>
        <charset val="128"/>
      </rPr>
      <t>．宿泊、日帰り別の観光消費額を把握している場合</t>
    </r>
    <rPh sb="5" eb="7">
      <t>ヒガエ</t>
    </rPh>
    <rPh sb="8" eb="9">
      <t>ベツ</t>
    </rPh>
    <rPh sb="10" eb="12">
      <t>カンコウ</t>
    </rPh>
    <rPh sb="12" eb="15">
      <t>ショウヒガク</t>
    </rPh>
    <rPh sb="16" eb="18">
      <t>ハアク</t>
    </rPh>
    <rPh sb="22" eb="24">
      <t>バアイ</t>
    </rPh>
    <phoneticPr fontId="3"/>
  </si>
  <si>
    <t xml:space="preserve">         より精度の高い分析を行いたい場合は、詳細にデータを把握して、直接、入力シートに入力してください。</t>
    <rPh sb="27" eb="29">
      <t>ショウサイ</t>
    </rPh>
    <phoneticPr fontId="3"/>
  </si>
  <si>
    <t>注２ ： 県内観光客の日常生活において消費される飲食費は与件データから除外する必要がありますが、</t>
    <rPh sb="28" eb="30">
      <t>ヨケン</t>
    </rPh>
    <rPh sb="35" eb="37">
      <t>ジョガイ</t>
    </rPh>
    <rPh sb="39" eb="41">
      <t>ヒツヨウ</t>
    </rPh>
    <phoneticPr fontId="3"/>
  </si>
  <si>
    <t>調整後
自給率</t>
    <rPh sb="0" eb="2">
      <t>チョウセイ</t>
    </rPh>
    <rPh sb="2" eb="3">
      <t>ゴ</t>
    </rPh>
    <rPh sb="4" eb="7">
      <t>ジキュウリツ</t>
    </rPh>
    <phoneticPr fontId="3"/>
  </si>
  <si>
    <t>第２次
需要額</t>
    <rPh sb="0" eb="1">
      <t>ダイ</t>
    </rPh>
    <rPh sb="2" eb="3">
      <t>ジ</t>
    </rPh>
    <rPh sb="4" eb="7">
      <t>ジュヨウガク</t>
    </rPh>
    <phoneticPr fontId="3"/>
  </si>
  <si>
    <t>商業
マージン率</t>
    <rPh sb="0" eb="2">
      <t>ショウギョウ</t>
    </rPh>
    <rPh sb="7" eb="8">
      <t>リツ</t>
    </rPh>
    <phoneticPr fontId="3"/>
  </si>
  <si>
    <t>運賃
マージン率</t>
    <rPh sb="0" eb="2">
      <t>ウンチン</t>
    </rPh>
    <rPh sb="7" eb="8">
      <t>リツ</t>
    </rPh>
    <phoneticPr fontId="3"/>
  </si>
  <si>
    <r>
      <rPr>
        <b/>
        <sz val="11"/>
        <color indexed="10"/>
        <rFont val="ＭＳ Ｐゴシック"/>
        <family val="3"/>
        <charset val="128"/>
      </rPr>
      <t>６</t>
    </r>
    <r>
      <rPr>
        <b/>
        <sz val="11"/>
        <color indexed="8"/>
        <rFont val="ＭＳ Ｐゴシック"/>
        <family val="3"/>
        <charset val="128"/>
      </rPr>
      <t>．宿泊、日帰り別の費目別観光消費額を把握している場合</t>
    </r>
    <rPh sb="5" eb="7">
      <t>ヒガエ</t>
    </rPh>
    <rPh sb="8" eb="9">
      <t>ベツ</t>
    </rPh>
    <rPh sb="10" eb="13">
      <t>ヒモクベツ</t>
    </rPh>
    <rPh sb="13" eb="15">
      <t>カンコウ</t>
    </rPh>
    <rPh sb="15" eb="18">
      <t>ショウヒガク</t>
    </rPh>
    <rPh sb="19" eb="21">
      <t>ハアク</t>
    </rPh>
    <rPh sb="25" eb="27">
      <t>バアイ</t>
    </rPh>
    <phoneticPr fontId="3"/>
  </si>
  <si>
    <t xml:space="preserve">         適切に除外することができないため含めたままになっています。その分、与件データが大きくなる可能性があります。</t>
    <rPh sb="12" eb="14">
      <t>ジョガイ</t>
    </rPh>
    <rPh sb="25" eb="26">
      <t>フク</t>
    </rPh>
    <phoneticPr fontId="3"/>
  </si>
  <si>
    <r>
      <t>以下</t>
    </r>
    <r>
      <rPr>
        <b/>
        <sz val="11"/>
        <color rgb="FFFF0000"/>
        <rFont val="ＭＳ Ｐゴシック"/>
        <family val="3"/>
        <charset val="128"/>
      </rPr>
      <t>１～６のいずれか一つの項目</t>
    </r>
    <r>
      <rPr>
        <sz val="11"/>
        <rFont val="ＭＳ Ｐゴシック"/>
        <family val="3"/>
        <charset val="128"/>
      </rPr>
      <t>にデータを入力してください。</t>
    </r>
    <r>
      <rPr>
        <sz val="11"/>
        <color rgb="FFFF0000"/>
        <rFont val="ＭＳ Ｐゴシック"/>
        <family val="3"/>
        <charset val="128"/>
      </rPr>
      <t>（複数の項目に入力すると、重複加算されてしまいます）</t>
    </r>
    <rPh sb="0" eb="2">
      <t>イカ</t>
    </rPh>
    <rPh sb="10" eb="11">
      <t>ヒト</t>
    </rPh>
    <rPh sb="13" eb="15">
      <t>コウモク</t>
    </rPh>
    <rPh sb="20" eb="22">
      <t>ニュウリョク</t>
    </rPh>
    <rPh sb="30" eb="32">
      <t>フクスウ</t>
    </rPh>
    <rPh sb="33" eb="35">
      <t>コウモク</t>
    </rPh>
    <rPh sb="36" eb="38">
      <t>ニュウリョク</t>
    </rPh>
    <rPh sb="42" eb="44">
      <t>チョウフク</t>
    </rPh>
    <rPh sb="44" eb="46">
      <t>カサン</t>
    </rPh>
    <phoneticPr fontId="3"/>
  </si>
  <si>
    <r>
      <t>与件データ欄に計算結果が出力されますので、コピーして</t>
    </r>
    <r>
      <rPr>
        <b/>
        <sz val="11"/>
        <color rgb="FFFF0000"/>
        <rFont val="ＭＳ Ｐゴシック"/>
        <family val="3"/>
        <charset val="128"/>
        <scheme val="minor"/>
      </rPr>
      <t>入力シート</t>
    </r>
    <r>
      <rPr>
        <sz val="11"/>
        <rFont val="ＭＳ Ｐゴシック"/>
        <family val="3"/>
        <charset val="128"/>
        <scheme val="minor"/>
      </rPr>
      <t>の与件データ欄に</t>
    </r>
    <r>
      <rPr>
        <b/>
        <sz val="11"/>
        <color rgb="FFFF0000"/>
        <rFont val="ＭＳ Ｐゴシック"/>
        <family val="3"/>
        <charset val="128"/>
        <scheme val="minor"/>
      </rPr>
      <t>値を貼りつけ</t>
    </r>
    <r>
      <rPr>
        <sz val="11"/>
        <color theme="1"/>
        <rFont val="ＭＳ Ｐゴシック"/>
        <family val="3"/>
        <charset val="128"/>
        <scheme val="minor"/>
      </rPr>
      <t>てください。</t>
    </r>
    <rPh sb="0" eb="2">
      <t>ヨケン</t>
    </rPh>
    <rPh sb="5" eb="6">
      <t>ラン</t>
    </rPh>
    <rPh sb="7" eb="9">
      <t>ケイサン</t>
    </rPh>
    <rPh sb="9" eb="11">
      <t>ケッカ</t>
    </rPh>
    <rPh sb="12" eb="14">
      <t>シュツリョク</t>
    </rPh>
    <rPh sb="26" eb="28">
      <t>ニュウリョク</t>
    </rPh>
    <rPh sb="32" eb="34">
      <t>ヨケン</t>
    </rPh>
    <rPh sb="37" eb="38">
      <t>ラン</t>
    </rPh>
    <rPh sb="39" eb="40">
      <t>アタイ</t>
    </rPh>
    <rPh sb="41" eb="42">
      <t>ハ</t>
    </rPh>
    <phoneticPr fontId="3"/>
  </si>
  <si>
    <t>　② 消費転換係数の年と地域をリストから選択</t>
    <rPh sb="3" eb="5">
      <t>ショウヒ</t>
    </rPh>
    <rPh sb="5" eb="7">
      <t>テンカン</t>
    </rPh>
    <rPh sb="7" eb="9">
      <t>ケイスウ</t>
    </rPh>
    <rPh sb="10" eb="11">
      <t>トシ</t>
    </rPh>
    <rPh sb="12" eb="14">
      <t>チイキ</t>
    </rPh>
    <rPh sb="20" eb="22">
      <t>センタク</t>
    </rPh>
    <phoneticPr fontId="3"/>
  </si>
  <si>
    <t>獣医業、農業サービス（土地改良区、青果物共同選果場、航空防除、種付業、ふ卵業など）を含む</t>
    <rPh sb="0" eb="2">
      <t>ジュウイ</t>
    </rPh>
    <rPh sb="2" eb="3">
      <t>ギョウ</t>
    </rPh>
    <rPh sb="4" eb="6">
      <t>ノウギョウ</t>
    </rPh>
    <rPh sb="11" eb="13">
      <t>トチ</t>
    </rPh>
    <rPh sb="13" eb="15">
      <t>カイリョウ</t>
    </rPh>
    <rPh sb="15" eb="16">
      <t>ク</t>
    </rPh>
    <rPh sb="17" eb="20">
      <t>セイカブツ</t>
    </rPh>
    <rPh sb="20" eb="22">
      <t>キョウドウ</t>
    </rPh>
    <rPh sb="22" eb="23">
      <t>セン</t>
    </rPh>
    <rPh sb="23" eb="24">
      <t>カ</t>
    </rPh>
    <rPh sb="24" eb="25">
      <t>ジョウ</t>
    </rPh>
    <rPh sb="26" eb="28">
      <t>コウクウ</t>
    </rPh>
    <rPh sb="28" eb="30">
      <t>ボウジョ</t>
    </rPh>
    <rPh sb="31" eb="33">
      <t>タネツ</t>
    </rPh>
    <rPh sb="33" eb="34">
      <t>ギョウ</t>
    </rPh>
    <rPh sb="36" eb="37">
      <t>ラン</t>
    </rPh>
    <rPh sb="37" eb="38">
      <t>ギョウ</t>
    </rPh>
    <rPh sb="42" eb="43">
      <t>フク</t>
    </rPh>
    <phoneticPr fontId="3"/>
  </si>
  <si>
    <t>砂利・採石、砕石など</t>
    <rPh sb="0" eb="2">
      <t>ジャリ</t>
    </rPh>
    <rPh sb="3" eb="5">
      <t>サイセキ</t>
    </rPh>
    <rPh sb="6" eb="8">
      <t>サイセキ</t>
    </rPh>
    <phoneticPr fontId="3"/>
  </si>
  <si>
    <t>飼料・有機質肥料、たばこを含む</t>
    <rPh sb="0" eb="2">
      <t>シリョウ</t>
    </rPh>
    <rPh sb="3" eb="6">
      <t>ユウキシツ</t>
    </rPh>
    <rPh sb="6" eb="8">
      <t>ヒリョウ</t>
    </rPh>
    <rPh sb="13" eb="14">
      <t>フク</t>
    </rPh>
    <phoneticPr fontId="3"/>
  </si>
  <si>
    <t>染色整理、綱・網を含む</t>
    <rPh sb="0" eb="2">
      <t>センショク</t>
    </rPh>
    <rPh sb="2" eb="4">
      <t>セイリ</t>
    </rPh>
    <rPh sb="5" eb="6">
      <t>ツナ</t>
    </rPh>
    <rPh sb="7" eb="8">
      <t>アミ</t>
    </rPh>
    <rPh sb="9" eb="10">
      <t>フク</t>
    </rPh>
    <phoneticPr fontId="3"/>
  </si>
  <si>
    <t>金属製家具を含む</t>
    <rPh sb="0" eb="3">
      <t>キンゾクセイ</t>
    </rPh>
    <rPh sb="3" eb="5">
      <t>カグ</t>
    </rPh>
    <rPh sb="6" eb="7">
      <t>フク</t>
    </rPh>
    <phoneticPr fontId="3"/>
  </si>
  <si>
    <t>舗装材料を含む</t>
    <rPh sb="0" eb="2">
      <t>ホソウ</t>
    </rPh>
    <rPh sb="2" eb="3">
      <t>ザイ</t>
    </rPh>
    <rPh sb="3" eb="4">
      <t>リョウ</t>
    </rPh>
    <rPh sb="5" eb="6">
      <t>フク</t>
    </rPh>
    <phoneticPr fontId="3"/>
  </si>
  <si>
    <t>ガラス製品、セメント製品、陶磁器など</t>
    <rPh sb="3" eb="5">
      <t>セイヒン</t>
    </rPh>
    <rPh sb="10" eb="12">
      <t>セイヒン</t>
    </rPh>
    <rPh sb="13" eb="16">
      <t>トウジキ</t>
    </rPh>
    <phoneticPr fontId="3"/>
  </si>
  <si>
    <t>銅、アルミニウム、電線・ケーブルなど</t>
    <rPh sb="0" eb="1">
      <t>ドウ</t>
    </rPh>
    <rPh sb="9" eb="11">
      <t>デンセン</t>
    </rPh>
    <phoneticPr fontId="3"/>
  </si>
  <si>
    <t>ボイラ、タービン、原動機、運搬機械など</t>
    <rPh sb="9" eb="12">
      <t>ゲンドウキ</t>
    </rPh>
    <rPh sb="13" eb="15">
      <t>ウンパン</t>
    </rPh>
    <rPh sb="15" eb="17">
      <t>キカイ</t>
    </rPh>
    <phoneticPr fontId="3"/>
  </si>
  <si>
    <t>農業用機械、建設・鉱山機械、半導体製造装置、ロボットなど</t>
    <rPh sb="0" eb="2">
      <t>ノウギョウ</t>
    </rPh>
    <rPh sb="2" eb="3">
      <t>ヨウ</t>
    </rPh>
    <rPh sb="3" eb="5">
      <t>キカイ</t>
    </rPh>
    <rPh sb="6" eb="8">
      <t>ケンセツ</t>
    </rPh>
    <rPh sb="9" eb="11">
      <t>コウザン</t>
    </rPh>
    <rPh sb="11" eb="13">
      <t>キカイ</t>
    </rPh>
    <rPh sb="14" eb="17">
      <t>ハンドウタイ</t>
    </rPh>
    <rPh sb="17" eb="19">
      <t>セイゾウ</t>
    </rPh>
    <rPh sb="19" eb="21">
      <t>ソウチ</t>
    </rPh>
    <phoneticPr fontId="3"/>
  </si>
  <si>
    <t>事務用機械、計測機器、医療用機械器具、光学機械・レンズなど</t>
    <rPh sb="0" eb="3">
      <t>ジムヨウ</t>
    </rPh>
    <rPh sb="3" eb="5">
      <t>キカイ</t>
    </rPh>
    <rPh sb="6" eb="8">
      <t>ケイソク</t>
    </rPh>
    <rPh sb="8" eb="10">
      <t>キキ</t>
    </rPh>
    <rPh sb="11" eb="14">
      <t>イリョウヨウ</t>
    </rPh>
    <rPh sb="14" eb="16">
      <t>キカイ</t>
    </rPh>
    <rPh sb="16" eb="18">
      <t>キグ</t>
    </rPh>
    <rPh sb="19" eb="21">
      <t>コウガク</t>
    </rPh>
    <rPh sb="21" eb="23">
      <t>キカイ</t>
    </rPh>
    <phoneticPr fontId="3"/>
  </si>
  <si>
    <t>半導体素子、集積回路、液晶パネル、電子回路など</t>
    <rPh sb="0" eb="3">
      <t>ハンドウタイ</t>
    </rPh>
    <rPh sb="3" eb="5">
      <t>ソシ</t>
    </rPh>
    <rPh sb="6" eb="8">
      <t>シュウセキ</t>
    </rPh>
    <rPh sb="8" eb="10">
      <t>カイロ</t>
    </rPh>
    <rPh sb="11" eb="13">
      <t>エキショウ</t>
    </rPh>
    <rPh sb="17" eb="19">
      <t>デンシ</t>
    </rPh>
    <rPh sb="19" eb="21">
      <t>カイロ</t>
    </rPh>
    <phoneticPr fontId="3"/>
  </si>
  <si>
    <t>開閉制御装置・配電盤、民生用電気機器（電子レンジ、冷蔵庫、扇風機、掃除機、洗濯機など）、電気計測器、電気照明器具、電池など</t>
    <rPh sb="0" eb="2">
      <t>カイヘイ</t>
    </rPh>
    <rPh sb="2" eb="4">
      <t>セイギョ</t>
    </rPh>
    <rPh sb="4" eb="6">
      <t>ソウチ</t>
    </rPh>
    <rPh sb="7" eb="10">
      <t>ハイデンバン</t>
    </rPh>
    <rPh sb="11" eb="13">
      <t>ミンセイ</t>
    </rPh>
    <rPh sb="13" eb="14">
      <t>ヨウ</t>
    </rPh>
    <rPh sb="14" eb="16">
      <t>デンキ</t>
    </rPh>
    <rPh sb="16" eb="18">
      <t>キキ</t>
    </rPh>
    <rPh sb="19" eb="21">
      <t>デンシ</t>
    </rPh>
    <rPh sb="25" eb="28">
      <t>レイゾウコ</t>
    </rPh>
    <rPh sb="29" eb="32">
      <t>センプウキ</t>
    </rPh>
    <rPh sb="33" eb="36">
      <t>ソウジキ</t>
    </rPh>
    <rPh sb="37" eb="40">
      <t>センタクキ</t>
    </rPh>
    <rPh sb="44" eb="46">
      <t>デンキ</t>
    </rPh>
    <rPh sb="46" eb="49">
      <t>ケイソクキ</t>
    </rPh>
    <rPh sb="50" eb="52">
      <t>デンキ</t>
    </rPh>
    <rPh sb="52" eb="54">
      <t>ショウメイ</t>
    </rPh>
    <rPh sb="54" eb="56">
      <t>キグ</t>
    </rPh>
    <rPh sb="57" eb="59">
      <t>デンチ</t>
    </rPh>
    <phoneticPr fontId="3"/>
  </si>
  <si>
    <t>ビデオ機器・デジタルカメラ、テレビ、携帯電話、パソコンなど</t>
    <rPh sb="3" eb="5">
      <t>キキ</t>
    </rPh>
    <rPh sb="18" eb="20">
      <t>ケイタイ</t>
    </rPh>
    <rPh sb="20" eb="22">
      <t>デンワ</t>
    </rPh>
    <phoneticPr fontId="3"/>
  </si>
  <si>
    <t>乗用車、二輪自動車、船舶、鉄道車両、航空機、自転車など</t>
    <rPh sb="0" eb="3">
      <t>ジョウヨウシャ</t>
    </rPh>
    <rPh sb="4" eb="6">
      <t>ニリン</t>
    </rPh>
    <rPh sb="6" eb="9">
      <t>ジドウシャ</t>
    </rPh>
    <rPh sb="10" eb="12">
      <t>センパク</t>
    </rPh>
    <rPh sb="13" eb="15">
      <t>テツドウ</t>
    </rPh>
    <rPh sb="15" eb="17">
      <t>シャリョウ</t>
    </rPh>
    <rPh sb="18" eb="21">
      <t>コウクウキ</t>
    </rPh>
    <rPh sb="22" eb="25">
      <t>ジテンシャ</t>
    </rPh>
    <phoneticPr fontId="3"/>
  </si>
  <si>
    <t>住宅・非住宅建築、建設補修、公共事業、駐車場・ゴルフ場・遊園地の建設など</t>
    <rPh sb="0" eb="2">
      <t>ジュウタク</t>
    </rPh>
    <rPh sb="3" eb="4">
      <t>ヒ</t>
    </rPh>
    <rPh sb="4" eb="6">
      <t>ジュウタク</t>
    </rPh>
    <rPh sb="6" eb="8">
      <t>ケンチク</t>
    </rPh>
    <rPh sb="9" eb="11">
      <t>ケンセツ</t>
    </rPh>
    <rPh sb="11" eb="13">
      <t>ホシュウ</t>
    </rPh>
    <rPh sb="14" eb="16">
      <t>コウキョウ</t>
    </rPh>
    <rPh sb="16" eb="18">
      <t>ジギョウ</t>
    </rPh>
    <rPh sb="19" eb="21">
      <t>チュウシャ</t>
    </rPh>
    <rPh sb="21" eb="22">
      <t>ジョウ</t>
    </rPh>
    <rPh sb="26" eb="27">
      <t>ジョウ</t>
    </rPh>
    <rPh sb="28" eb="31">
      <t>ユウエンチ</t>
    </rPh>
    <rPh sb="32" eb="34">
      <t>ケンセツ</t>
    </rPh>
    <phoneticPr fontId="3"/>
  </si>
  <si>
    <t>原子力・火力・水力発電、都市ガスなど</t>
    <rPh sb="0" eb="3">
      <t>ゲンシリョク</t>
    </rPh>
    <rPh sb="4" eb="6">
      <t>カリョク</t>
    </rPh>
    <rPh sb="7" eb="9">
      <t>スイリョク</t>
    </rPh>
    <rPh sb="9" eb="11">
      <t>ハツデン</t>
    </rPh>
    <rPh sb="12" eb="14">
      <t>トシ</t>
    </rPh>
    <phoneticPr fontId="3"/>
  </si>
  <si>
    <t>上水道・簡易水道、工業用水、下水道など</t>
    <rPh sb="1" eb="3">
      <t>スイドウ</t>
    </rPh>
    <rPh sb="4" eb="6">
      <t>カンイ</t>
    </rPh>
    <rPh sb="6" eb="8">
      <t>スイドウ</t>
    </rPh>
    <phoneticPr fontId="3"/>
  </si>
  <si>
    <t>ごみ、産業廃棄物、し尿の収集・処理など</t>
    <rPh sb="3" eb="5">
      <t>サンギョウ</t>
    </rPh>
    <rPh sb="5" eb="8">
      <t>ハイキブツ</t>
    </rPh>
    <rPh sb="10" eb="11">
      <t>ニョウ</t>
    </rPh>
    <rPh sb="12" eb="14">
      <t>シュウシュウ</t>
    </rPh>
    <rPh sb="15" eb="17">
      <t>ショリ</t>
    </rPh>
    <phoneticPr fontId="3"/>
  </si>
  <si>
    <t>銀行、貸金業、証券会社、生命保険、損害保険など</t>
    <rPh sb="0" eb="2">
      <t>ギンコウ</t>
    </rPh>
    <rPh sb="3" eb="5">
      <t>カシキン</t>
    </rPh>
    <rPh sb="5" eb="6">
      <t>ギョウ</t>
    </rPh>
    <rPh sb="7" eb="9">
      <t>ショウケン</t>
    </rPh>
    <rPh sb="9" eb="11">
      <t>カイシャ</t>
    </rPh>
    <rPh sb="12" eb="14">
      <t>セイメイ</t>
    </rPh>
    <rPh sb="14" eb="16">
      <t>ホケン</t>
    </rPh>
    <rPh sb="17" eb="19">
      <t>ソンガイ</t>
    </rPh>
    <rPh sb="19" eb="21">
      <t>ホケン</t>
    </rPh>
    <phoneticPr fontId="3"/>
  </si>
  <si>
    <t>不動産仲介・管理業、不動産賃貸業、貸家業など</t>
    <rPh sb="0" eb="3">
      <t>フドウサン</t>
    </rPh>
    <rPh sb="3" eb="5">
      <t>チュウカイ</t>
    </rPh>
    <rPh sb="6" eb="8">
      <t>カンリ</t>
    </rPh>
    <rPh sb="8" eb="9">
      <t>ギョウ</t>
    </rPh>
    <rPh sb="10" eb="13">
      <t>フドウサン</t>
    </rPh>
    <rPh sb="13" eb="15">
      <t>チンタイ</t>
    </rPh>
    <rPh sb="15" eb="16">
      <t>ギョウ</t>
    </rPh>
    <rPh sb="17" eb="19">
      <t>カシヤ</t>
    </rPh>
    <rPh sb="19" eb="20">
      <t>ギョウ</t>
    </rPh>
    <phoneticPr fontId="3"/>
  </si>
  <si>
    <t>固定電話・携帯電話等の通話・通信サービス、テレビ・ラジオ放送、有線放送、ソフトウェア開発、情報処理・提供サービス、インターネット附随サービス、映像・音声・文字情報制作、新聞、出版など</t>
    <rPh sb="0" eb="2">
      <t>コテイ</t>
    </rPh>
    <rPh sb="2" eb="4">
      <t>デンワ</t>
    </rPh>
    <rPh sb="5" eb="7">
      <t>ケイタイ</t>
    </rPh>
    <rPh sb="7" eb="9">
      <t>デンワ</t>
    </rPh>
    <rPh sb="9" eb="10">
      <t>トウ</t>
    </rPh>
    <rPh sb="11" eb="13">
      <t>ツウワ</t>
    </rPh>
    <rPh sb="14" eb="16">
      <t>ツウシン</t>
    </rPh>
    <rPh sb="28" eb="30">
      <t>ホウソウ</t>
    </rPh>
    <rPh sb="31" eb="33">
      <t>ユウセン</t>
    </rPh>
    <rPh sb="33" eb="35">
      <t>ホウソウ</t>
    </rPh>
    <rPh sb="42" eb="44">
      <t>カイハツ</t>
    </rPh>
    <rPh sb="45" eb="47">
      <t>ジョウホウ</t>
    </rPh>
    <rPh sb="47" eb="49">
      <t>ショリ</t>
    </rPh>
    <rPh sb="50" eb="52">
      <t>テイキョウ</t>
    </rPh>
    <rPh sb="64" eb="66">
      <t>フズイ</t>
    </rPh>
    <rPh sb="71" eb="73">
      <t>エイゾウ</t>
    </rPh>
    <rPh sb="74" eb="76">
      <t>オンセイ</t>
    </rPh>
    <rPh sb="77" eb="79">
      <t>モジ</t>
    </rPh>
    <rPh sb="79" eb="81">
      <t>ジョウホウ</t>
    </rPh>
    <rPh sb="81" eb="83">
      <t>セイサク</t>
    </rPh>
    <rPh sb="84" eb="86">
      <t>シンブン</t>
    </rPh>
    <rPh sb="87" eb="89">
      <t>シュッパン</t>
    </rPh>
    <phoneticPr fontId="3"/>
  </si>
  <si>
    <t>中央政府、地方公共団体</t>
    <rPh sb="0" eb="2">
      <t>チュウオウ</t>
    </rPh>
    <rPh sb="2" eb="4">
      <t>セイフ</t>
    </rPh>
    <rPh sb="5" eb="7">
      <t>チホウ</t>
    </rPh>
    <rPh sb="7" eb="9">
      <t>コウキョウ</t>
    </rPh>
    <rPh sb="9" eb="11">
      <t>ダンタイ</t>
    </rPh>
    <phoneticPr fontId="3"/>
  </si>
  <si>
    <t>保健所、介護サービス、国民年金・健康保険等の社会保険事務を含む</t>
    <rPh sb="0" eb="3">
      <t>ホケンジョ</t>
    </rPh>
    <rPh sb="4" eb="6">
      <t>カイゴ</t>
    </rPh>
    <rPh sb="11" eb="13">
      <t>コクミン</t>
    </rPh>
    <rPh sb="13" eb="15">
      <t>ネンキン</t>
    </rPh>
    <rPh sb="16" eb="18">
      <t>ケンコウ</t>
    </rPh>
    <rPh sb="18" eb="20">
      <t>ホケン</t>
    </rPh>
    <rPh sb="20" eb="21">
      <t>トウ</t>
    </rPh>
    <rPh sb="22" eb="24">
      <t>シャカイ</t>
    </rPh>
    <rPh sb="24" eb="26">
      <t>ホケン</t>
    </rPh>
    <rPh sb="26" eb="28">
      <t>ジム</t>
    </rPh>
    <rPh sb="29" eb="30">
      <t>フク</t>
    </rPh>
    <phoneticPr fontId="3"/>
  </si>
  <si>
    <t>農業協同組合（営利活動分は除く）、商工会議所、集会所（文化会館、婦人会館など）、宗教団体、学術団体、労働団体、政治団体など</t>
    <rPh sb="0" eb="2">
      <t>ノウギョウ</t>
    </rPh>
    <rPh sb="2" eb="4">
      <t>キョウドウ</t>
    </rPh>
    <rPh sb="4" eb="6">
      <t>クミアイ</t>
    </rPh>
    <rPh sb="7" eb="9">
      <t>エイリ</t>
    </rPh>
    <rPh sb="9" eb="11">
      <t>カツドウ</t>
    </rPh>
    <rPh sb="11" eb="12">
      <t>ブン</t>
    </rPh>
    <rPh sb="13" eb="14">
      <t>ノゾ</t>
    </rPh>
    <rPh sb="17" eb="19">
      <t>ショウコウ</t>
    </rPh>
    <rPh sb="19" eb="22">
      <t>カイギショ</t>
    </rPh>
    <rPh sb="23" eb="26">
      <t>シュウカイジョ</t>
    </rPh>
    <rPh sb="27" eb="29">
      <t>ブンカ</t>
    </rPh>
    <rPh sb="29" eb="31">
      <t>カイカン</t>
    </rPh>
    <rPh sb="32" eb="34">
      <t>フジン</t>
    </rPh>
    <rPh sb="34" eb="36">
      <t>カイカン</t>
    </rPh>
    <rPh sb="40" eb="42">
      <t>シュウキョウ</t>
    </rPh>
    <rPh sb="42" eb="44">
      <t>ダンタイ</t>
    </rPh>
    <rPh sb="45" eb="47">
      <t>ガクジュツ</t>
    </rPh>
    <rPh sb="47" eb="49">
      <t>ダンタイ</t>
    </rPh>
    <rPh sb="50" eb="52">
      <t>ロウドウ</t>
    </rPh>
    <rPh sb="52" eb="54">
      <t>ダンタイ</t>
    </rPh>
    <rPh sb="55" eb="57">
      <t>セイジ</t>
    </rPh>
    <rPh sb="57" eb="59">
      <t>ダンタイ</t>
    </rPh>
    <phoneticPr fontId="3"/>
  </si>
  <si>
    <t>物品賃貸業、広告業、自動車整備業、機械修理業、法務・財務・会計サービス、労働者派遣サービス、警備業など</t>
    <rPh sb="0" eb="2">
      <t>ブッピン</t>
    </rPh>
    <rPh sb="2" eb="5">
      <t>チンタイギョウ</t>
    </rPh>
    <rPh sb="6" eb="8">
      <t>コウコク</t>
    </rPh>
    <rPh sb="8" eb="9">
      <t>ギョウ</t>
    </rPh>
    <rPh sb="10" eb="13">
      <t>ジドウシャ</t>
    </rPh>
    <rPh sb="13" eb="15">
      <t>セイビ</t>
    </rPh>
    <rPh sb="15" eb="16">
      <t>ギョウ</t>
    </rPh>
    <rPh sb="17" eb="19">
      <t>キカイ</t>
    </rPh>
    <rPh sb="19" eb="21">
      <t>シュウリ</t>
    </rPh>
    <rPh sb="21" eb="22">
      <t>ギョウ</t>
    </rPh>
    <rPh sb="23" eb="25">
      <t>ホウム</t>
    </rPh>
    <rPh sb="26" eb="28">
      <t>ザイム</t>
    </rPh>
    <rPh sb="29" eb="31">
      <t>カイケイ</t>
    </rPh>
    <rPh sb="36" eb="39">
      <t>ロウドウシャ</t>
    </rPh>
    <rPh sb="39" eb="41">
      <t>ハケン</t>
    </rPh>
    <rPh sb="46" eb="48">
      <t>ケイビ</t>
    </rPh>
    <rPh sb="48" eb="49">
      <t>ギョウ</t>
    </rPh>
    <phoneticPr fontId="3"/>
  </si>
  <si>
    <t>（百万円）</t>
  </si>
  <si>
    <t>説明</t>
    <rPh sb="0" eb="2">
      <t>セツメイ</t>
    </rPh>
    <phoneticPr fontId="3"/>
  </si>
  <si>
    <t>会社の寄宿舎、学生寮等を除く</t>
    <rPh sb="0" eb="2">
      <t>カイシャ</t>
    </rPh>
    <rPh sb="3" eb="6">
      <t>キシュクシャ</t>
    </rPh>
    <rPh sb="7" eb="9">
      <t>ガクセイ</t>
    </rPh>
    <rPh sb="9" eb="10">
      <t>リョウ</t>
    </rPh>
    <rPh sb="10" eb="11">
      <t>トウ</t>
    </rPh>
    <rPh sb="12" eb="13">
      <t>ノゾ</t>
    </rPh>
    <phoneticPr fontId="3"/>
  </si>
  <si>
    <t>持ち帰り・配達飲食サービスを含む</t>
    <rPh sb="0" eb="1">
      <t>モ</t>
    </rPh>
    <rPh sb="2" eb="3">
      <t>カエ</t>
    </rPh>
    <rPh sb="5" eb="7">
      <t>ハイタツ</t>
    </rPh>
    <rPh sb="7" eb="9">
      <t>インショク</t>
    </rPh>
    <rPh sb="14" eb="15">
      <t>フク</t>
    </rPh>
    <phoneticPr fontId="3"/>
  </si>
  <si>
    <t>平成27年（2015年）</t>
    <rPh sb="0" eb="2">
      <t>ヘイセイ</t>
    </rPh>
    <rPh sb="4" eb="5">
      <t>ネン</t>
    </rPh>
    <phoneticPr fontId="4"/>
  </si>
  <si>
    <t>平成28年（2016年）</t>
    <rPh sb="0" eb="2">
      <t>ヘイセイ</t>
    </rPh>
    <rPh sb="4" eb="5">
      <t>ネン</t>
    </rPh>
    <phoneticPr fontId="4"/>
  </si>
  <si>
    <t>平成29年（2017年）</t>
    <rPh sb="0" eb="2">
      <t>ヘイセイ</t>
    </rPh>
    <rPh sb="4" eb="5">
      <t>ネン</t>
    </rPh>
    <rPh sb="10" eb="11">
      <t>ネン</t>
    </rPh>
    <phoneticPr fontId="4"/>
  </si>
  <si>
    <t>平成30年（2018年）</t>
    <rPh sb="0" eb="2">
      <t>ヘイセイ</t>
    </rPh>
    <rPh sb="4" eb="5">
      <t>ネン</t>
    </rPh>
    <rPh sb="10" eb="11">
      <t>ネン</t>
    </rPh>
    <phoneticPr fontId="4"/>
  </si>
  <si>
    <t>令和元年（2019年）</t>
    <rPh sb="0" eb="11">
      <t>１</t>
    </rPh>
    <phoneticPr fontId="4"/>
  </si>
  <si>
    <t>上記年平均</t>
    <rPh sb="0" eb="2">
      <t>ジョウキ</t>
    </rPh>
    <rPh sb="2" eb="3">
      <t>ネン</t>
    </rPh>
    <rPh sb="3" eb="5">
      <t>ヘイキン</t>
    </rPh>
    <phoneticPr fontId="4"/>
  </si>
  <si>
    <t>入場料</t>
    <rPh sb="0" eb="3">
      <t>ニュウジョウリョウ</t>
    </rPh>
    <phoneticPr fontId="3"/>
  </si>
  <si>
    <t>土産代</t>
    <rPh sb="0" eb="3">
      <t>ミヤゲダイ</t>
    </rPh>
    <phoneticPr fontId="3"/>
  </si>
  <si>
    <t>②平均泊数</t>
    <rPh sb="1" eb="3">
      <t>ヘイキン</t>
    </rPh>
    <rPh sb="3" eb="4">
      <t>ハク</t>
    </rPh>
    <rPh sb="4" eb="5">
      <t>スウ</t>
    </rPh>
    <phoneticPr fontId="3"/>
  </si>
  <si>
    <t>③１人当たり観光消費額</t>
    <rPh sb="1" eb="4">
      <t>ヒトリア</t>
    </rPh>
    <rPh sb="6" eb="8">
      <t>カンコウ</t>
    </rPh>
    <rPh sb="8" eb="11">
      <t>ショウヒガク</t>
    </rPh>
    <phoneticPr fontId="3"/>
  </si>
  <si>
    <t>④宿泊・日帰り別観光消費額</t>
    <rPh sb="1" eb="3">
      <t>シュクハク</t>
    </rPh>
    <rPh sb="7" eb="8">
      <t>ベツ</t>
    </rPh>
    <rPh sb="8" eb="10">
      <t>カンコウ</t>
    </rPh>
    <rPh sb="10" eb="13">
      <t>ショウヒガク</t>
    </rPh>
    <phoneticPr fontId="3"/>
  </si>
  <si>
    <t>⑤（①×③）</t>
    <phoneticPr fontId="3"/>
  </si>
  <si>
    <t>※宿泊客数（実数）は、１人の観光入込客の泊数に関係なく１人とカウントします。</t>
    <rPh sb="1" eb="4">
      <t>シュクハクキャク</t>
    </rPh>
    <rPh sb="4" eb="5">
      <t>スウ</t>
    </rPh>
    <rPh sb="6" eb="8">
      <t>ジッスウ</t>
    </rPh>
    <rPh sb="12" eb="13">
      <t>ニン</t>
    </rPh>
    <rPh sb="14" eb="16">
      <t>カンコウ</t>
    </rPh>
    <rPh sb="16" eb="18">
      <t>イリコミ</t>
    </rPh>
    <rPh sb="18" eb="19">
      <t>キャク</t>
    </rPh>
    <rPh sb="20" eb="21">
      <t>ハク</t>
    </rPh>
    <rPh sb="21" eb="22">
      <t>スウ</t>
    </rPh>
    <rPh sb="23" eb="25">
      <t>カンケイ</t>
    </rPh>
    <rPh sb="28" eb="29">
      <t>ニン</t>
    </rPh>
    <phoneticPr fontId="3"/>
  </si>
  <si>
    <t>※延べ宿泊客数は、１人の観光入込客の泊数に応じてカウントします。</t>
    <rPh sb="1" eb="2">
      <t>ノ</t>
    </rPh>
    <rPh sb="3" eb="6">
      <t>シュクハクキャク</t>
    </rPh>
    <rPh sb="6" eb="7">
      <t>スウ</t>
    </rPh>
    <rPh sb="10" eb="11">
      <t>ニン</t>
    </rPh>
    <rPh sb="12" eb="17">
      <t>カンコウイリコミキャク</t>
    </rPh>
    <rPh sb="18" eb="19">
      <t>ハク</t>
    </rPh>
    <rPh sb="19" eb="20">
      <t>スウ</t>
    </rPh>
    <rPh sb="21" eb="22">
      <t>オウ</t>
    </rPh>
    <phoneticPr fontId="3"/>
  </si>
  <si>
    <t>例：１人の観光入込客が３泊した場合、３人（泊）とカウントします。</t>
    <rPh sb="0" eb="1">
      <t>レイ</t>
    </rPh>
    <rPh sb="3" eb="4">
      <t>ニン</t>
    </rPh>
    <rPh sb="5" eb="7">
      <t>カンコウ</t>
    </rPh>
    <rPh sb="7" eb="9">
      <t>イリコミ</t>
    </rPh>
    <rPh sb="9" eb="10">
      <t>キャク</t>
    </rPh>
    <rPh sb="12" eb="13">
      <t>パク</t>
    </rPh>
    <rPh sb="15" eb="17">
      <t>バアイ</t>
    </rPh>
    <rPh sb="19" eb="20">
      <t>ニン</t>
    </rPh>
    <rPh sb="21" eb="22">
      <t>ハク</t>
    </rPh>
    <phoneticPr fontId="3"/>
  </si>
  <si>
    <t>宿泊客数（実数）</t>
    <rPh sb="0" eb="3">
      <t>シュクハクキャク</t>
    </rPh>
    <rPh sb="3" eb="4">
      <t>スウ</t>
    </rPh>
    <rPh sb="5" eb="7">
      <t>ジッスウ</t>
    </rPh>
    <phoneticPr fontId="3"/>
  </si>
  <si>
    <t xml:space="preserve"> 　延べ宿泊客数は、１人の観光入込客の泊数に応じてカウントします。</t>
    <rPh sb="2" eb="3">
      <t>ノ</t>
    </rPh>
    <rPh sb="4" eb="7">
      <t>シュクハクキャク</t>
    </rPh>
    <rPh sb="7" eb="8">
      <t>スウ</t>
    </rPh>
    <rPh sb="11" eb="12">
      <t>ニン</t>
    </rPh>
    <rPh sb="13" eb="18">
      <t>カンコウイリコミキャク</t>
    </rPh>
    <rPh sb="19" eb="20">
      <t>ハク</t>
    </rPh>
    <rPh sb="20" eb="21">
      <t>スウ</t>
    </rPh>
    <rPh sb="22" eb="23">
      <t>オウ</t>
    </rPh>
    <phoneticPr fontId="3"/>
  </si>
  <si>
    <t>　 例：１人の観光入込客が３泊した場合、３人（泊）とカウントします。</t>
    <rPh sb="2" eb="3">
      <t>レイ</t>
    </rPh>
    <rPh sb="5" eb="6">
      <t>ニン</t>
    </rPh>
    <rPh sb="7" eb="9">
      <t>カンコウ</t>
    </rPh>
    <rPh sb="9" eb="11">
      <t>イリコミ</t>
    </rPh>
    <rPh sb="11" eb="12">
      <t>キャク</t>
    </rPh>
    <rPh sb="14" eb="15">
      <t>パク</t>
    </rPh>
    <rPh sb="17" eb="19">
      <t>バアイ</t>
    </rPh>
    <rPh sb="21" eb="22">
      <t>ニン</t>
    </rPh>
    <rPh sb="23" eb="24">
      <t>ハク</t>
    </rPh>
    <phoneticPr fontId="3"/>
  </si>
  <si>
    <r>
      <rPr>
        <b/>
        <sz val="11"/>
        <color indexed="10"/>
        <rFont val="ＭＳ Ｐゴシック"/>
        <family val="3"/>
        <charset val="128"/>
      </rPr>
      <t>２</t>
    </r>
    <r>
      <rPr>
        <b/>
        <sz val="11"/>
        <color indexed="8"/>
        <rFont val="ＭＳ Ｐゴシック"/>
        <family val="3"/>
        <charset val="128"/>
      </rPr>
      <t>．宿泊客数及び日帰り観光客数をそれぞれ把握している場合</t>
    </r>
    <rPh sb="4" eb="5">
      <t>キャク</t>
    </rPh>
    <rPh sb="5" eb="6">
      <t>スウ</t>
    </rPh>
    <rPh sb="6" eb="7">
      <t>オヨ</t>
    </rPh>
    <rPh sb="8" eb="10">
      <t>ヒガエ</t>
    </rPh>
    <rPh sb="11" eb="14">
      <t>カンコウキャク</t>
    </rPh>
    <rPh sb="14" eb="15">
      <t>スウ</t>
    </rPh>
    <rPh sb="20" eb="22">
      <t>ハアク</t>
    </rPh>
    <rPh sb="26" eb="28">
      <t>バアイ</t>
    </rPh>
    <phoneticPr fontId="3"/>
  </si>
  <si>
    <t>宿泊客（実数）</t>
    <rPh sb="0" eb="2">
      <t>シュクハク</t>
    </rPh>
    <rPh sb="2" eb="3">
      <t>キャク</t>
    </rPh>
    <rPh sb="4" eb="6">
      <t>ジッスウ</t>
    </rPh>
    <phoneticPr fontId="3"/>
  </si>
  <si>
    <t>２．宿泊客数及び日帰り観光客数をそれぞれ把握している場合</t>
    <rPh sb="4" eb="5">
      <t>キャク</t>
    </rPh>
    <rPh sb="5" eb="6">
      <t>スウ</t>
    </rPh>
    <rPh sb="6" eb="7">
      <t>オヨ</t>
    </rPh>
    <rPh sb="8" eb="10">
      <t>ヒガエ</t>
    </rPh>
    <rPh sb="11" eb="14">
      <t>カンコウキャク</t>
    </rPh>
    <rPh sb="14" eb="15">
      <t>スウ</t>
    </rPh>
    <rPh sb="20" eb="22">
      <t>ハアク</t>
    </rPh>
    <rPh sb="26" eb="28">
      <t>バアイ</t>
    </rPh>
    <phoneticPr fontId="3"/>
  </si>
  <si>
    <t>宿泊客（実数）</t>
    <rPh sb="0" eb="3">
      <t>シュクハクキャク</t>
    </rPh>
    <rPh sb="4" eb="6">
      <t>ジッスウ</t>
    </rPh>
    <phoneticPr fontId="3"/>
  </si>
  <si>
    <t>日帰り客数</t>
    <rPh sb="0" eb="2">
      <t>ヒガエ</t>
    </rPh>
    <rPh sb="3" eb="4">
      <t>キャク</t>
    </rPh>
    <rPh sb="4" eb="5">
      <t>スウ</t>
    </rPh>
    <phoneticPr fontId="3"/>
  </si>
  <si>
    <t>３．観光消費総額を把握している場合</t>
    <rPh sb="2" eb="4">
      <t>カンコウ</t>
    </rPh>
    <rPh sb="4" eb="6">
      <t>ショウヒ</t>
    </rPh>
    <rPh sb="6" eb="8">
      <t>ソウガク</t>
    </rPh>
    <rPh sb="9" eb="11">
      <t>ハアク</t>
    </rPh>
    <rPh sb="15" eb="17">
      <t>バアイ</t>
    </rPh>
    <phoneticPr fontId="3"/>
  </si>
  <si>
    <t>Ⅰ÷Ⅱ（平均泊数）　（泊）</t>
    <rPh sb="4" eb="6">
      <t>ヘイキン</t>
    </rPh>
    <rPh sb="6" eb="7">
      <t>ハク</t>
    </rPh>
    <rPh sb="7" eb="8">
      <t>スウ</t>
    </rPh>
    <rPh sb="11" eb="12">
      <t>ハク</t>
    </rPh>
    <phoneticPr fontId="3"/>
  </si>
  <si>
    <t>４．宿泊・日帰り別の観光消費額を把握している場合</t>
    <rPh sb="5" eb="7">
      <t>ヒガエ</t>
    </rPh>
    <rPh sb="8" eb="9">
      <t>ベツ</t>
    </rPh>
    <rPh sb="10" eb="12">
      <t>カンコウ</t>
    </rPh>
    <rPh sb="12" eb="15">
      <t>ショウヒガク</t>
    </rPh>
    <rPh sb="16" eb="18">
      <t>ハアク</t>
    </rPh>
    <rPh sb="22" eb="24">
      <t>バアイ</t>
    </rPh>
    <phoneticPr fontId="3"/>
  </si>
  <si>
    <t>５．費目別の観光消費額を把握している場合</t>
    <rPh sb="2" eb="5">
      <t>ヒモクベツ</t>
    </rPh>
    <rPh sb="6" eb="8">
      <t>カンコウ</t>
    </rPh>
    <rPh sb="8" eb="11">
      <t>ショウヒガク</t>
    </rPh>
    <rPh sb="12" eb="14">
      <t>ハアク</t>
    </rPh>
    <rPh sb="18" eb="20">
      <t>バアイ</t>
    </rPh>
    <phoneticPr fontId="3"/>
  </si>
  <si>
    <t>６．宿泊・日帰り別及び費目別の観光消費額を把握している場合</t>
    <rPh sb="5" eb="7">
      <t>ヒガエ</t>
    </rPh>
    <rPh sb="8" eb="9">
      <t>ベツ</t>
    </rPh>
    <rPh sb="9" eb="10">
      <t>オヨ</t>
    </rPh>
    <rPh sb="11" eb="14">
      <t>ヒモクベツ</t>
    </rPh>
    <rPh sb="15" eb="17">
      <t>カンコウ</t>
    </rPh>
    <rPh sb="17" eb="20">
      <t>ショウヒガク</t>
    </rPh>
    <rPh sb="21" eb="23">
      <t>ハアク</t>
    </rPh>
    <rPh sb="27" eb="29">
      <t>バアイ</t>
    </rPh>
    <phoneticPr fontId="3"/>
  </si>
  <si>
    <t>　　（１）宿泊客数集計方法を選択してください</t>
    <rPh sb="5" eb="13">
      <t>シュクハクキャクスウシュウケイホウホウ</t>
    </rPh>
    <rPh sb="14" eb="16">
      <t>センタク</t>
    </rPh>
    <phoneticPr fontId="3"/>
  </si>
  <si>
    <t>　　（２）宿泊客数及び日帰り客数を入力してください</t>
    <rPh sb="5" eb="8">
      <t>シュクハクキャク</t>
    </rPh>
    <rPh sb="8" eb="9">
      <t>スウ</t>
    </rPh>
    <rPh sb="9" eb="10">
      <t>オヨ</t>
    </rPh>
    <rPh sb="11" eb="13">
      <t>ヒガエ</t>
    </rPh>
    <rPh sb="14" eb="15">
      <t>キャク</t>
    </rPh>
    <rPh sb="15" eb="16">
      <t>スウ</t>
    </rPh>
    <rPh sb="17" eb="19">
      <t>ニュウリョク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</si>
  <si>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</si>
  <si>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</si>
  <si>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小計</t>
    <rPh sb="0" eb="2">
      <t>ショウケイ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</si>
  <si>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</si>
  <si>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</si>
  <si>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外国人</t>
    <rPh sb="0" eb="2">
      <t>ガイコク</t>
    </rPh>
    <rPh sb="2" eb="3">
      <t>ジン</t>
    </rPh>
    <phoneticPr fontId="3"/>
  </si>
  <si>
    <t>観光客数</t>
    <rPh sb="0" eb="3">
      <t>カンコウキャク</t>
    </rPh>
    <rPh sb="3" eb="4">
      <t>スウ</t>
    </rPh>
    <phoneticPr fontId="3"/>
  </si>
  <si>
    <t>日本人</t>
    <rPh sb="0" eb="3">
      <t>ニホンジン</t>
    </rPh>
    <phoneticPr fontId="3"/>
  </si>
  <si>
    <t>娯楽等サービス費</t>
    <rPh sb="0" eb="2">
      <t>ゴラク</t>
    </rPh>
    <rPh sb="2" eb="3">
      <t>ナド</t>
    </rPh>
    <rPh sb="7" eb="8">
      <t>ヒ</t>
    </rPh>
    <phoneticPr fontId="3"/>
  </si>
  <si>
    <t>買物代</t>
    <rPh sb="0" eb="2">
      <t>カイモノ</t>
    </rPh>
    <rPh sb="2" eb="3">
      <t>ダイ</t>
    </rPh>
    <phoneticPr fontId="3"/>
  </si>
  <si>
    <t>計</t>
    <rPh sb="0" eb="1">
      <t>ケイ</t>
    </rPh>
    <phoneticPr fontId="22"/>
  </si>
  <si>
    <t>⑥構成比率</t>
    <rPh sb="1" eb="3">
      <t>コウセイ</t>
    </rPh>
    <rPh sb="3" eb="4">
      <t>ヒ</t>
    </rPh>
    <rPh sb="4" eb="5">
      <t>リツ</t>
    </rPh>
    <phoneticPr fontId="3"/>
  </si>
  <si>
    <t>消費額（１人当たり）</t>
    <rPh sb="0" eb="3">
      <t>ショウヒガク</t>
    </rPh>
    <rPh sb="5" eb="6">
      <t>ニン</t>
    </rPh>
    <rPh sb="6" eb="7">
      <t>ア</t>
    </rPh>
    <phoneticPr fontId="3"/>
  </si>
  <si>
    <t>構成比率
（日帰り・宿泊別）</t>
    <rPh sb="0" eb="4">
      <t>コウセイヒリツ</t>
    </rPh>
    <rPh sb="6" eb="8">
      <t>ヒガエ</t>
    </rPh>
    <rPh sb="10" eb="12">
      <t>シュクハク</t>
    </rPh>
    <rPh sb="12" eb="13">
      <t>ベツ</t>
    </rPh>
    <phoneticPr fontId="3"/>
  </si>
  <si>
    <t>構成比率（日本人・外国人・日帰り・宿泊別）</t>
    <rPh sb="0" eb="2">
      <t>コウセイ</t>
    </rPh>
    <rPh sb="2" eb="4">
      <t>ヒリツ</t>
    </rPh>
    <rPh sb="5" eb="8">
      <t>ニホンジン</t>
    </rPh>
    <rPh sb="9" eb="11">
      <t>ガイコク</t>
    </rPh>
    <rPh sb="11" eb="12">
      <t>ジン</t>
    </rPh>
    <rPh sb="13" eb="15">
      <t>ヒガエ</t>
    </rPh>
    <rPh sb="17" eb="19">
      <t>シュクハク</t>
    </rPh>
    <rPh sb="19" eb="20">
      <t>ベツ</t>
    </rPh>
    <phoneticPr fontId="3"/>
  </si>
  <si>
    <t>観光消費額</t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</si>
  <si>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</si>
  <si>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</si>
  <si>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部門別構成比率</t>
    <rPh sb="0" eb="2">
      <t>ブモン</t>
    </rPh>
    <rPh sb="2" eb="3">
      <t>ベツ</t>
    </rPh>
    <rPh sb="3" eb="7">
      <t>コウセイヒリツ</t>
    </rPh>
    <phoneticPr fontId="3"/>
  </si>
  <si>
    <t>日帰り客</t>
    <rPh sb="0" eb="2">
      <t>ヒガエ</t>
    </rPh>
    <rPh sb="3" eb="4">
      <t>キャク</t>
    </rPh>
    <phoneticPr fontId="3"/>
  </si>
  <si>
    <t>宿泊客</t>
    <rPh sb="0" eb="3">
      <t>シュクハクキャク</t>
    </rPh>
    <phoneticPr fontId="3"/>
  </si>
  <si>
    <t>外国人</t>
    <rPh sb="0" eb="3">
      <t>ガイコクジン</t>
    </rPh>
    <phoneticPr fontId="3"/>
  </si>
  <si>
    <t>構成比率</t>
    <rPh sb="0" eb="4">
      <t>コウセイヒリツ</t>
    </rPh>
    <phoneticPr fontId="3"/>
  </si>
  <si>
    <t>入場料</t>
    <rPh sb="0" eb="3">
      <t>ニュウジョウリョウ</t>
    </rPh>
    <phoneticPr fontId="3"/>
  </si>
  <si>
    <t>構成比率</t>
    <rPh sb="0" eb="4">
      <t>コウセイヒリツ</t>
    </rPh>
    <phoneticPr fontId="3"/>
  </si>
  <si>
    <t>計</t>
    <rPh sb="0" eb="1">
      <t>ケイ</t>
    </rPh>
    <phoneticPr fontId="3"/>
  </si>
  <si>
    <t>外国人</t>
    <rPh sb="0" eb="3">
      <t>ガイコクジン</t>
    </rPh>
    <phoneticPr fontId="3"/>
  </si>
  <si>
    <t>日本人</t>
    <rPh sb="0" eb="2">
      <t>ニホン</t>
    </rPh>
    <rPh sb="2" eb="3">
      <t>ジン</t>
    </rPh>
    <phoneticPr fontId="3"/>
  </si>
  <si>
    <t>日帰り客・宿泊客（実数）に按分</t>
    <rPh sb="0" eb="2">
      <t>ヒガエ</t>
    </rPh>
    <rPh sb="3" eb="4">
      <t>キャク</t>
    </rPh>
    <rPh sb="5" eb="8">
      <t>シュクハクキャク</t>
    </rPh>
    <rPh sb="9" eb="11">
      <t>ジッスウ</t>
    </rPh>
    <rPh sb="13" eb="15">
      <t>アンブン</t>
    </rPh>
    <phoneticPr fontId="3"/>
  </si>
  <si>
    <t>観光客数に「③１人当たり観光消費額」を乗じて、観光消費額を推計</t>
    <rPh sb="29" eb="31">
      <t>スイケイ</t>
    </rPh>
    <phoneticPr fontId="3"/>
  </si>
  <si>
    <t>「⑥構成比率」の「全体構成比率」を乗じて、産業分類別に按分</t>
    <rPh sb="2" eb="5">
      <t>コウセイヒ</t>
    </rPh>
    <rPh sb="5" eb="6">
      <t>リツ</t>
    </rPh>
    <rPh sb="9" eb="11">
      <t>ゼンタイ</t>
    </rPh>
    <rPh sb="11" eb="13">
      <t>コウセイ</t>
    </rPh>
    <rPh sb="14" eb="15">
      <t>リツ</t>
    </rPh>
    <rPh sb="17" eb="18">
      <t>ジョウ</t>
    </rPh>
    <rPh sb="21" eb="23">
      <t>サンギョウ</t>
    </rPh>
    <rPh sb="23" eb="25">
      <t>ブンルイ</t>
    </rPh>
    <rPh sb="25" eb="26">
      <t>ベツ</t>
    </rPh>
    <rPh sb="27" eb="29">
      <t>アンブン</t>
    </rPh>
    <phoneticPr fontId="3"/>
  </si>
  <si>
    <t>宿泊客数が延べ宿泊客数の場合、</t>
    <rPh sb="0" eb="4">
      <t>シュクハクキャクスウ</t>
    </rPh>
    <rPh sb="5" eb="6">
      <t>ノ</t>
    </rPh>
    <rPh sb="7" eb="11">
      <t>シュクハクキャクスウ</t>
    </rPh>
    <rPh sb="12" eb="14">
      <t>バアイ</t>
    </rPh>
    <phoneticPr fontId="3"/>
  </si>
  <si>
    <t>「②平均泊数」を用いて宿泊客数（実数）を算出</t>
    <rPh sb="2" eb="4">
      <t>ヘイキン</t>
    </rPh>
    <rPh sb="4" eb="5">
      <t>ハク</t>
    </rPh>
    <rPh sb="5" eb="6">
      <t>スウ</t>
    </rPh>
    <rPh sb="8" eb="9">
      <t>モチ</t>
    </rPh>
    <rPh sb="11" eb="15">
      <t>シュクハクキャクスウ</t>
    </rPh>
    <rPh sb="16" eb="18">
      <t>ジッスウ</t>
    </rPh>
    <rPh sb="20" eb="22">
      <t>サンシュツ</t>
    </rPh>
    <phoneticPr fontId="3"/>
  </si>
  <si>
    <t>１．全体の数が入力された場合</t>
    <rPh sb="2" eb="4">
      <t>ゼンタイ</t>
    </rPh>
    <rPh sb="5" eb="6">
      <t>カズ</t>
    </rPh>
    <rPh sb="7" eb="9">
      <t>ニュウリョク</t>
    </rPh>
    <rPh sb="12" eb="14">
      <t>バアイ</t>
    </rPh>
    <phoneticPr fontId="3"/>
  </si>
  <si>
    <t>　　「①観光客数按分データ」により、 日本人・外国人に按分</t>
    <rPh sb="19" eb="22">
      <t>ニホンジン</t>
    </rPh>
    <rPh sb="23" eb="26">
      <t>ガイコクジン</t>
    </rPh>
    <phoneticPr fontId="3"/>
  </si>
  <si>
    <t>２．日本人・外国人観光客数がそれぞれ入力された場合</t>
    <rPh sb="2" eb="5">
      <t>ニホンジン</t>
    </rPh>
    <rPh sb="6" eb="9">
      <t>ガイコクジン</t>
    </rPh>
    <rPh sb="9" eb="12">
      <t>カンコウキャク</t>
    </rPh>
    <rPh sb="12" eb="13">
      <t>スウ</t>
    </rPh>
    <rPh sb="18" eb="20">
      <t>ニュウリョク</t>
    </rPh>
    <rPh sb="23" eb="25">
      <t>バアイ</t>
    </rPh>
    <phoneticPr fontId="3"/>
  </si>
  <si>
    <t>２．日本人・外国人観光客の消費総額がそれぞれ入力された場合</t>
    <rPh sb="2" eb="5">
      <t>ニホンジン</t>
    </rPh>
    <rPh sb="6" eb="9">
      <t>ガイコクジン</t>
    </rPh>
    <rPh sb="9" eb="12">
      <t>カンコウキャク</t>
    </rPh>
    <rPh sb="13" eb="15">
      <t>ショウヒ</t>
    </rPh>
    <rPh sb="15" eb="17">
      <t>ソウガク</t>
    </rPh>
    <rPh sb="22" eb="24">
      <t>ニュウリョク</t>
    </rPh>
    <rPh sb="27" eb="29">
      <t>バアイ</t>
    </rPh>
    <phoneticPr fontId="3"/>
  </si>
  <si>
    <t>　　「④宿泊、日帰り別観光消費額」により日本人・外国人に按分</t>
    <rPh sb="20" eb="23">
      <t>ニホンジン</t>
    </rPh>
    <rPh sb="24" eb="27">
      <t>ガイコクジン</t>
    </rPh>
    <phoneticPr fontId="3"/>
  </si>
  <si>
    <t xml:space="preserve">「④宿泊、日帰り別観光消費額」により、宿泊客、日帰り客に按分
   </t>
    <rPh sb="21" eb="22">
      <t>キャク</t>
    </rPh>
    <rPh sb="26" eb="27">
      <t>キャク</t>
    </rPh>
    <phoneticPr fontId="3"/>
  </si>
  <si>
    <t xml:space="preserve">「⑤」により、宿泊客、日帰り客に按分
   </t>
    <rPh sb="9" eb="10">
      <t>キャク</t>
    </rPh>
    <rPh sb="14" eb="15">
      <t>キャク</t>
    </rPh>
    <phoneticPr fontId="3"/>
  </si>
  <si>
    <t xml:space="preserve">「⑤」により、日本人、外国人に按分
   </t>
    <rPh sb="7" eb="10">
      <t>ニホンジン</t>
    </rPh>
    <rPh sb="11" eb="13">
      <t>ガイコク</t>
    </rPh>
    <rPh sb="13" eb="14">
      <t>ニン</t>
    </rPh>
    <phoneticPr fontId="3"/>
  </si>
  <si>
    <t xml:space="preserve"> 　　　　及び「訪日外国人消費動向調査」の全国値を用いて各産業部門に按分することで、与件データを作成しています。</t>
    <phoneticPr fontId="3"/>
  </si>
  <si>
    <t>日帰り客</t>
    <rPh sb="0" eb="2">
      <t>ヒガエ</t>
    </rPh>
    <rPh sb="3" eb="4">
      <t>キャク</t>
    </rPh>
    <phoneticPr fontId="6"/>
  </si>
  <si>
    <t>宿泊客</t>
    <rPh sb="0" eb="2">
      <t>シュクハク</t>
    </rPh>
    <rPh sb="2" eb="3">
      <t>キャク</t>
    </rPh>
    <phoneticPr fontId="6"/>
  </si>
  <si>
    <t>※全体＝日本人観光客＋外国人観光客</t>
    <rPh sb="1" eb="3">
      <t>ゼンタイ</t>
    </rPh>
    <rPh sb="4" eb="7">
      <t>ニホンジン</t>
    </rPh>
    <rPh sb="7" eb="10">
      <t>カンコウキャク</t>
    </rPh>
    <rPh sb="11" eb="13">
      <t>ガイコク</t>
    </rPh>
    <rPh sb="13" eb="14">
      <t>ジン</t>
    </rPh>
    <rPh sb="14" eb="17">
      <t>カンコウキャク</t>
    </rPh>
    <phoneticPr fontId="3"/>
  </si>
  <si>
    <t>観光客数
（全体）</t>
    <rPh sb="0" eb="3">
      <t>カンコウキャク</t>
    </rPh>
    <rPh sb="3" eb="4">
      <t>スウ</t>
    </rPh>
    <rPh sb="6" eb="8">
      <t>ゼンタイ</t>
    </rPh>
    <phoneticPr fontId="3"/>
  </si>
  <si>
    <t>観光客数（全体）</t>
    <rPh sb="0" eb="3">
      <t>カンコウキャク</t>
    </rPh>
    <rPh sb="3" eb="4">
      <t>スウ</t>
    </rPh>
    <phoneticPr fontId="3"/>
  </si>
  <si>
    <t>観光消費額
（全体）</t>
    <rPh sb="0" eb="2">
      <t>カンコウ</t>
    </rPh>
    <rPh sb="2" eb="5">
      <t>ショウヒガク</t>
    </rPh>
    <phoneticPr fontId="3"/>
  </si>
  <si>
    <t>観光消費額
（全体）</t>
    <rPh sb="0" eb="2">
      <t>カンコウ</t>
    </rPh>
    <rPh sb="2" eb="4">
      <t>ショウヒ</t>
    </rPh>
    <rPh sb="4" eb="5">
      <t>ガク</t>
    </rPh>
    <phoneticPr fontId="3"/>
  </si>
  <si>
    <t>全体</t>
    <rPh sb="0" eb="2">
      <t>ゼンタイ</t>
    </rPh>
    <phoneticPr fontId="3"/>
  </si>
  <si>
    <t xml:space="preserve">　　「⑤」の構成比率により、日本人、外国人に按分
   </t>
    <rPh sb="6" eb="8">
      <t>コウセイ</t>
    </rPh>
    <rPh sb="8" eb="10">
      <t>ヒリツ</t>
    </rPh>
    <rPh sb="14" eb="17">
      <t>ニホンジン</t>
    </rPh>
    <rPh sb="18" eb="20">
      <t>ガイコク</t>
    </rPh>
    <rPh sb="20" eb="21">
      <t>ニン</t>
    </rPh>
    <phoneticPr fontId="3"/>
  </si>
  <si>
    <t>対事業所サービス</t>
    <rPh sb="0" eb="1">
      <t>タイ</t>
    </rPh>
    <rPh sb="1" eb="4">
      <t>ジギョウショ</t>
    </rPh>
    <phoneticPr fontId="1"/>
  </si>
  <si>
    <t>教育・研究</t>
    <rPh sb="0" eb="2">
      <t>キョウイク</t>
    </rPh>
    <rPh sb="3" eb="5">
      <t>ケンキュウ</t>
    </rPh>
    <phoneticPr fontId="1"/>
  </si>
  <si>
    <t>飲食料品</t>
    <rPh sb="0" eb="4">
      <t>インショクリョウヒン</t>
    </rPh>
    <phoneticPr fontId="1"/>
  </si>
  <si>
    <t>繊維製品</t>
    <rPh sb="0" eb="2">
      <t>センイ</t>
    </rPh>
    <rPh sb="2" eb="4">
      <t>セイヒン</t>
    </rPh>
    <phoneticPr fontId="1"/>
  </si>
  <si>
    <t>化学製品</t>
    <rPh sb="0" eb="2">
      <t>カガク</t>
    </rPh>
    <rPh sb="2" eb="4">
      <t>セイヒン</t>
    </rPh>
    <phoneticPr fontId="1"/>
  </si>
  <si>
    <t>情報通信</t>
    <rPh sb="0" eb="4">
      <t>ジョウホウツウシン</t>
    </rPh>
    <phoneticPr fontId="1"/>
  </si>
  <si>
    <t>運輸・郵便</t>
  </si>
  <si>
    <t>医療・福祉</t>
  </si>
  <si>
    <t>生産誘発額</t>
    <rPh sb="0" eb="2">
      <t>セイサン</t>
    </rPh>
    <rPh sb="2" eb="4">
      <t>ユウハツ</t>
    </rPh>
    <rPh sb="4" eb="5">
      <t>ガク</t>
    </rPh>
    <phoneticPr fontId="3"/>
  </si>
  <si>
    <t>順位</t>
    <rPh sb="0" eb="2">
      <t>ジュンイ</t>
    </rPh>
    <phoneticPr fontId="3"/>
  </si>
  <si>
    <t>部門名</t>
    <rPh sb="0" eb="2">
      <t>ブモン</t>
    </rPh>
    <rPh sb="2" eb="3">
      <t>メイ</t>
    </rPh>
    <phoneticPr fontId="3"/>
  </si>
  <si>
    <t>直接効果</t>
    <rPh sb="0" eb="2">
      <t>チョクセツ</t>
    </rPh>
    <rPh sb="2" eb="4">
      <t>コウカ</t>
    </rPh>
    <phoneticPr fontId="3"/>
  </si>
  <si>
    <t>間接効果</t>
    <rPh sb="0" eb="2">
      <t>カンセツ</t>
    </rPh>
    <rPh sb="2" eb="4">
      <t>コウカ</t>
    </rPh>
    <phoneticPr fontId="3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</si>
  <si>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</si>
  <si>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第１次就業誘発者数</t>
    <rPh sb="0" eb="1">
      <t>ダイ</t>
    </rPh>
    <rPh sb="2" eb="3">
      <t>ジ</t>
    </rPh>
    <rPh sb="3" eb="5">
      <t>シュウギョウ</t>
    </rPh>
    <rPh sb="5" eb="7">
      <t>ユウハツ</t>
    </rPh>
    <rPh sb="7" eb="8">
      <t>シャ</t>
    </rPh>
    <rPh sb="8" eb="9">
      <t>カズ</t>
    </rPh>
    <phoneticPr fontId="3"/>
  </si>
  <si>
    <t>（％）</t>
    <phoneticPr fontId="3"/>
  </si>
  <si>
    <t>合計</t>
    <rPh sb="0" eb="2">
      <t>ゴウケイ</t>
    </rPh>
    <phoneticPr fontId="3"/>
  </si>
  <si>
    <t>うち粗付加価値誘発額</t>
    <rPh sb="2" eb="10">
      <t>アラフカカチユウハツガク</t>
    </rPh>
    <phoneticPr fontId="3"/>
  </si>
  <si>
    <t>うち雇用者所得誘発額</t>
    <rPh sb="2" eb="10">
      <t>コヨウシャショトクユウハツガク</t>
    </rPh>
    <phoneticPr fontId="3"/>
  </si>
  <si>
    <t>就業誘発者数</t>
    <rPh sb="0" eb="6">
      <t>シュウギョウユウハツシャカズ</t>
    </rPh>
    <phoneticPr fontId="3"/>
  </si>
  <si>
    <t>生産誘発額の順位</t>
    <rPh sb="0" eb="2">
      <t>セイサン</t>
    </rPh>
    <rPh sb="2" eb="4">
      <t>ユウハツ</t>
    </rPh>
    <rPh sb="4" eb="5">
      <t>ガク</t>
    </rPh>
    <rPh sb="6" eb="8">
      <t>ジュンイ</t>
    </rPh>
    <phoneticPr fontId="3"/>
  </si>
  <si>
    <t>（人）</t>
    <rPh sb="1" eb="2">
      <t>ヒト</t>
    </rPh>
    <phoneticPr fontId="3"/>
  </si>
  <si>
    <t>生産誘発額の累積比率</t>
    <rPh sb="0" eb="5">
      <t>セイサンユウハツガク</t>
    </rPh>
    <rPh sb="6" eb="10">
      <t>ルイセキヒリツ</t>
    </rPh>
    <phoneticPr fontId="3"/>
  </si>
  <si>
    <t>（％）</t>
  </si>
  <si>
    <t>生産誘発額の
累積比率</t>
    <rPh sb="0" eb="5">
      <t>セイサンユウハツガク</t>
    </rPh>
    <rPh sb="7" eb="9">
      <t>ルイセキ</t>
    </rPh>
    <rPh sb="9" eb="11">
      <t>ヒリツ</t>
    </rPh>
    <phoneticPr fontId="3"/>
  </si>
  <si>
    <t>出力シート用</t>
    <rPh sb="0" eb="2">
      <t>シュツリョク</t>
    </rPh>
    <rPh sb="5" eb="6">
      <t>ヨウ</t>
    </rPh>
    <phoneticPr fontId="3"/>
  </si>
  <si>
    <t>合計</t>
  </si>
  <si>
    <t>粗付加価値率</t>
    <rPh sb="0" eb="1">
      <t>アラ</t>
    </rPh>
    <rPh sb="1" eb="3">
      <t>フカ</t>
    </rPh>
    <rPh sb="3" eb="5">
      <t>カチ</t>
    </rPh>
    <rPh sb="5" eb="6">
      <t>リツ</t>
    </rPh>
    <phoneticPr fontId="3"/>
  </si>
  <si>
    <t>第１次雇用誘発者数</t>
    <rPh sb="0" eb="1">
      <t>ダイ</t>
    </rPh>
    <rPh sb="2" eb="3">
      <t>ジ</t>
    </rPh>
    <rPh sb="3" eb="5">
      <t>コヨウ</t>
    </rPh>
    <rPh sb="5" eb="7">
      <t>ユウハツ</t>
    </rPh>
    <rPh sb="7" eb="8">
      <t>シャ</t>
    </rPh>
    <rPh sb="8" eb="9">
      <t>カズ</t>
    </rPh>
    <phoneticPr fontId="3"/>
  </si>
  <si>
    <t>投入係数</t>
    <rPh sb="0" eb="4">
      <t>トウニュウケイスウ</t>
    </rPh>
    <phoneticPr fontId="3"/>
  </si>
  <si>
    <t>直接効果</t>
    <rPh sb="0" eb="2">
      <t>チョクセツ</t>
    </rPh>
    <rPh sb="2" eb="4">
      <t>コウカ</t>
    </rPh>
    <phoneticPr fontId="3"/>
  </si>
  <si>
    <t>第１次県内需要額
（運輸合算）
＝生産誘発額</t>
    <phoneticPr fontId="3"/>
  </si>
  <si>
    <t>原材料等
誘発額</t>
    <rPh sb="0" eb="3">
      <t>ゲンザイリョウ</t>
    </rPh>
    <rPh sb="3" eb="4">
      <t>トウ</t>
    </rPh>
    <rPh sb="5" eb="8">
      <t>ユウハツガク</t>
    </rPh>
    <phoneticPr fontId="3"/>
  </si>
  <si>
    <t>県内需要額
（原材料等）</t>
    <rPh sb="0" eb="5">
      <t>ケンナイジュヨウガク</t>
    </rPh>
    <rPh sb="7" eb="10">
      <t>ゲンザイリョウ</t>
    </rPh>
    <rPh sb="10" eb="11">
      <t>トウ</t>
    </rPh>
    <phoneticPr fontId="3"/>
  </si>
  <si>
    <t>間接効果</t>
    <rPh sb="0" eb="2">
      <t>カンセツ</t>
    </rPh>
    <rPh sb="2" eb="4">
      <t>コウカ</t>
    </rPh>
    <phoneticPr fontId="3"/>
  </si>
  <si>
    <t>生産誘発額</t>
    <rPh sb="0" eb="5">
      <t>セイサンユウハツガク</t>
    </rPh>
    <phoneticPr fontId="3"/>
  </si>
  <si>
    <t>直接効果＋間接効果</t>
    <rPh sb="0" eb="4">
      <t>チョクセツコウカ</t>
    </rPh>
    <rPh sb="5" eb="9">
      <t>カンセツコウカ</t>
    </rPh>
    <phoneticPr fontId="3"/>
  </si>
  <si>
    <t>うち粗付加価値誘発額</t>
    <rPh sb="2" eb="9">
      <t>アラフカカチユウハツ</t>
    </rPh>
    <rPh sb="9" eb="10">
      <t>ガク</t>
    </rPh>
    <phoneticPr fontId="3"/>
  </si>
  <si>
    <t>うち雇用者所得誘発額</t>
    <rPh sb="2" eb="5">
      <t>コヨウシャ</t>
    </rPh>
    <rPh sb="5" eb="7">
      <t>ショトク</t>
    </rPh>
    <rPh sb="7" eb="10">
      <t>ユウハツガク</t>
    </rPh>
    <phoneticPr fontId="3"/>
  </si>
  <si>
    <t>うち雇用者所得誘発額</t>
    <rPh sb="2" eb="5">
      <t>コヨウシャ</t>
    </rPh>
    <rPh sb="5" eb="7">
      <t>ショトク</t>
    </rPh>
    <rPh sb="7" eb="9">
      <t>ユウハツ</t>
    </rPh>
    <rPh sb="9" eb="10">
      <t>ガク</t>
    </rPh>
    <phoneticPr fontId="3"/>
  </si>
  <si>
    <t>うち雇用者所得
誘発額</t>
    <rPh sb="2" eb="5">
      <t>コヨウシャ</t>
    </rPh>
    <rPh sb="5" eb="7">
      <t>ショトク</t>
    </rPh>
    <rPh sb="8" eb="11">
      <t>ユウハツガク</t>
    </rPh>
    <phoneticPr fontId="3"/>
  </si>
  <si>
    <t>熊本県経済波及効果分析ツール</t>
    <rPh sb="0" eb="3">
      <t>クマモトケン</t>
    </rPh>
    <rPh sb="3" eb="11">
      <t>ケイザイハキュウコウカブンセキ</t>
    </rPh>
    <phoneticPr fontId="3"/>
  </si>
  <si>
    <t>分析タイトル</t>
    <rPh sb="0" eb="2">
      <t>ブンセキ</t>
    </rPh>
    <phoneticPr fontId="3"/>
  </si>
  <si>
    <t>１．目的</t>
    <rPh sb="2" eb="4">
      <t>モクテキ</t>
    </rPh>
    <phoneticPr fontId="3"/>
  </si>
  <si>
    <t>直接効果</t>
    <rPh sb="0" eb="2">
      <t>チョクセツ</t>
    </rPh>
    <rPh sb="2" eb="4">
      <t>コウカ</t>
    </rPh>
    <phoneticPr fontId="2"/>
  </si>
  <si>
    <t>間接効果</t>
    <rPh sb="0" eb="2">
      <t>カンセツ</t>
    </rPh>
    <rPh sb="2" eb="4">
      <t>コウカ</t>
    </rPh>
    <phoneticPr fontId="2"/>
  </si>
  <si>
    <t>経済波及効果フローチャート図</t>
    <rPh sb="0" eb="2">
      <t>ケイザイ</t>
    </rPh>
    <rPh sb="2" eb="4">
      <t>ハキュウ</t>
    </rPh>
    <rPh sb="4" eb="6">
      <t>コウカ</t>
    </rPh>
    <rPh sb="13" eb="14">
      <t>ズ</t>
    </rPh>
    <phoneticPr fontId="3"/>
  </si>
  <si>
    <t>雇用係数</t>
    <rPh sb="0" eb="2">
      <t>コヨウ</t>
    </rPh>
    <rPh sb="2" eb="4">
      <t>ケイスウ</t>
    </rPh>
    <phoneticPr fontId="3"/>
  </si>
  <si>
    <t>雇用者所得率</t>
    <rPh sb="0" eb="3">
      <t>コヨウシャ</t>
    </rPh>
    <rPh sb="3" eb="5">
      <t>ショトク</t>
    </rPh>
    <rPh sb="5" eb="6">
      <t>リツ</t>
    </rPh>
    <phoneticPr fontId="3"/>
  </si>
  <si>
    <t>県内需要額
＝生産誘発額
（直接効果）</t>
    <rPh sb="0" eb="2">
      <t>ケンナイ</t>
    </rPh>
    <rPh sb="2" eb="4">
      <t>ジュヨウ</t>
    </rPh>
    <rPh sb="4" eb="5">
      <t>ガク</t>
    </rPh>
    <phoneticPr fontId="3"/>
  </si>
  <si>
    <t>粗付加価値誘発額</t>
    <rPh sb="0" eb="8">
      <t>アラフカカチユウハツガク</t>
    </rPh>
    <phoneticPr fontId="3"/>
  </si>
  <si>
    <t>うち雇用誘発者数</t>
    <rPh sb="2" eb="8">
      <t>コヨウユウハツシャスウ</t>
    </rPh>
    <phoneticPr fontId="3"/>
  </si>
  <si>
    <t>就業係数</t>
    <rPh sb="0" eb="2">
      <t>シュウギョウ</t>
    </rPh>
    <rPh sb="2" eb="4">
      <t>ケイスウ</t>
    </rPh>
    <phoneticPr fontId="3"/>
  </si>
  <si>
    <t>投入係数</t>
    <rPh sb="0" eb="2">
      <t>トウニュウ</t>
    </rPh>
    <rPh sb="2" eb="4">
      <t>ケイスウ</t>
    </rPh>
    <phoneticPr fontId="3"/>
  </si>
  <si>
    <t>うち原材料等誘発額</t>
    <rPh sb="2" eb="5">
      <t>ゲンザイリョウ</t>
    </rPh>
    <rPh sb="5" eb="6">
      <t>トウ</t>
    </rPh>
    <rPh sb="6" eb="8">
      <t>ユウハツ</t>
    </rPh>
    <rPh sb="8" eb="9">
      <t>ガク</t>
    </rPh>
    <phoneticPr fontId="3"/>
  </si>
  <si>
    <t>県内需要額
（原材料等）</t>
    <rPh sb="0" eb="2">
      <t>ケンナイ</t>
    </rPh>
    <rPh sb="2" eb="4">
      <t>ジュヨウ</t>
    </rPh>
    <rPh sb="4" eb="5">
      <t>ガク</t>
    </rPh>
    <rPh sb="7" eb="10">
      <t>ゲンザイリョウ</t>
    </rPh>
    <rPh sb="10" eb="11">
      <t>トウ</t>
    </rPh>
    <phoneticPr fontId="3"/>
  </si>
  <si>
    <t>生産誘発額
（間接効果）</t>
    <rPh sb="0" eb="2">
      <t>セイサン</t>
    </rPh>
    <rPh sb="2" eb="4">
      <t>ユウハツ</t>
    </rPh>
    <rPh sb="4" eb="5">
      <t>ガク</t>
    </rPh>
    <rPh sb="7" eb="9">
      <t>カンセツ</t>
    </rPh>
    <rPh sb="9" eb="11">
      <t>コウカ</t>
    </rPh>
    <phoneticPr fontId="3"/>
  </si>
  <si>
    <t>逆行列係数</t>
    <rPh sb="0" eb="5">
      <t>ギャクギョウレツケイスウ</t>
    </rPh>
    <phoneticPr fontId="3"/>
  </si>
  <si>
    <t>消費誘発額</t>
    <rPh sb="0" eb="2">
      <t>ショウヒ</t>
    </rPh>
    <rPh sb="2" eb="4">
      <t>ユウハツ</t>
    </rPh>
    <rPh sb="4" eb="5">
      <t>ガク</t>
    </rPh>
    <phoneticPr fontId="3"/>
  </si>
  <si>
    <t>県内需要額</t>
    <rPh sb="0" eb="1">
      <t>ケン</t>
    </rPh>
    <rPh sb="1" eb="2">
      <t>ナイ</t>
    </rPh>
    <rPh sb="2" eb="4">
      <t>ジュヨウ</t>
    </rPh>
    <rPh sb="4" eb="5">
      <t>ガク</t>
    </rPh>
    <phoneticPr fontId="3"/>
  </si>
  <si>
    <t>※各数値の小数点以下を四捨五入して表示しているので、内訳の合算が合計欄の数値と一致しない場合があります。</t>
    <rPh sb="1" eb="2">
      <t>カク</t>
    </rPh>
    <rPh sb="26" eb="28">
      <t>ウチワケ</t>
    </rPh>
    <rPh sb="29" eb="31">
      <t>ガッサン</t>
    </rPh>
    <rPh sb="32" eb="34">
      <t>ゴウケイ</t>
    </rPh>
    <rPh sb="34" eb="35">
      <t>ラン</t>
    </rPh>
    <rPh sb="36" eb="38">
      <t>スウチ</t>
    </rPh>
    <phoneticPr fontId="3"/>
  </si>
  <si>
    <t>　産業連関分析では、理論上、以下のような様々な仮定（留意点）があるため、得られる結果はあくまでも理論上のものであり、実際の波及効果とは異なります。</t>
    <rPh sb="1" eb="7">
      <t>サンギョウレンカンブンセキ</t>
    </rPh>
    <rPh sb="10" eb="12">
      <t>リロン</t>
    </rPh>
    <rPh sb="12" eb="13">
      <t>ジョウ</t>
    </rPh>
    <rPh sb="14" eb="16">
      <t>イカ</t>
    </rPh>
    <rPh sb="20" eb="22">
      <t>サマザマ</t>
    </rPh>
    <rPh sb="23" eb="25">
      <t>カテイ</t>
    </rPh>
    <rPh sb="26" eb="29">
      <t>リュウイテン</t>
    </rPh>
    <rPh sb="36" eb="37">
      <t>エ</t>
    </rPh>
    <rPh sb="40" eb="42">
      <t>ケッカ</t>
    </rPh>
    <rPh sb="48" eb="50">
      <t>リロン</t>
    </rPh>
    <rPh sb="50" eb="51">
      <t>ジョウ</t>
    </rPh>
    <rPh sb="58" eb="60">
      <t>ジッサイ</t>
    </rPh>
    <rPh sb="61" eb="63">
      <t>ハキュウ</t>
    </rPh>
    <rPh sb="63" eb="65">
      <t>コウカ</t>
    </rPh>
    <rPh sb="67" eb="68">
      <t>コト</t>
    </rPh>
    <phoneticPr fontId="3"/>
  </si>
  <si>
    <t>２．分析概要</t>
    <rPh sb="2" eb="4">
      <t>ブンセキ</t>
    </rPh>
    <rPh sb="4" eb="6">
      <t>ガイヨウ</t>
    </rPh>
    <phoneticPr fontId="3"/>
  </si>
  <si>
    <t>前提条件</t>
    <rPh sb="0" eb="2">
      <t>ゼンテイ</t>
    </rPh>
    <rPh sb="2" eb="4">
      <t>ジョウケン</t>
    </rPh>
    <phoneticPr fontId="3"/>
  </si>
  <si>
    <t>　 結果</t>
    <phoneticPr fontId="3"/>
  </si>
  <si>
    <t>　分析結果</t>
    <rPh sb="1" eb="3">
      <t>ブンセキ</t>
    </rPh>
    <rPh sb="3" eb="5">
      <t>ケッカ</t>
    </rPh>
    <phoneticPr fontId="3"/>
  </si>
  <si>
    <t>　産業連関表の経済波及分析の注意点</t>
    <rPh sb="1" eb="3">
      <t>サンギョウ</t>
    </rPh>
    <rPh sb="3" eb="5">
      <t>レンカン</t>
    </rPh>
    <rPh sb="5" eb="6">
      <t>ヒョウ</t>
    </rPh>
    <rPh sb="7" eb="9">
      <t>ケイザイ</t>
    </rPh>
    <rPh sb="9" eb="11">
      <t>ハキュウ</t>
    </rPh>
    <rPh sb="11" eb="13">
      <t>ブンセキ</t>
    </rPh>
    <rPh sb="14" eb="17">
      <t>チュウイテン</t>
    </rPh>
    <phoneticPr fontId="3"/>
  </si>
  <si>
    <t>１．</t>
    <phoneticPr fontId="3"/>
  </si>
  <si>
    <t xml:space="preserve"> 主な仮定（留意点）</t>
    <rPh sb="1" eb="2">
      <t>オモ</t>
    </rPh>
    <rPh sb="3" eb="5">
      <t>カテイ</t>
    </rPh>
    <rPh sb="6" eb="9">
      <t>リュウイテン</t>
    </rPh>
    <phoneticPr fontId="3"/>
  </si>
  <si>
    <t>　　 ①　企業の生産能力に制約（ボトルネック）はなく、全ての需要に対応できる。
　　 ②　財・サービスの生産に必要な原材料等の費用構成（投入構造）は、短期的には変化せず「一定」である。
　　 ③　各部門が使用する投入量は、その部門の生産量に比例する。
　　　　　（生産水準が２倍になれば、使用される原材料等の投入量も２倍になる。）
　　 ④　生産波及は、途中段階で中断されず、波及しつくされる。ただし、達成時期は不明。
　　　　　（新規需要の増加には全て生産増で対応し、在庫取り崩し等による波及の中断はない。）
　　 ⑤　「経済の外部性」は考慮されない。
　　　　　（公害（←「外部不経済」）がもたらす負の影響は考慮しない。）</t>
    <rPh sb="5" eb="7">
      <t>キギョウ</t>
    </rPh>
    <rPh sb="8" eb="10">
      <t>セイサン</t>
    </rPh>
    <rPh sb="10" eb="12">
      <t>ノウリョク</t>
    </rPh>
    <rPh sb="13" eb="15">
      <t>セイヤク</t>
    </rPh>
    <rPh sb="27" eb="28">
      <t>スベ</t>
    </rPh>
    <rPh sb="30" eb="32">
      <t>ジュヨウ</t>
    </rPh>
    <rPh sb="33" eb="35">
      <t>タイオウ</t>
    </rPh>
    <rPh sb="45" eb="46">
      <t>ザイ</t>
    </rPh>
    <rPh sb="52" eb="54">
      <t>セイサン</t>
    </rPh>
    <rPh sb="55" eb="57">
      <t>ヒツヨウ</t>
    </rPh>
    <rPh sb="58" eb="61">
      <t>ゲンザイリョウ</t>
    </rPh>
    <rPh sb="61" eb="62">
      <t>トウ</t>
    </rPh>
    <rPh sb="63" eb="65">
      <t>ヒヨウ</t>
    </rPh>
    <rPh sb="65" eb="67">
      <t>コウセイ</t>
    </rPh>
    <rPh sb="68" eb="70">
      <t>トウニュウ</t>
    </rPh>
    <rPh sb="70" eb="72">
      <t>コウゾウ</t>
    </rPh>
    <rPh sb="80" eb="82">
      <t>ヘンカ</t>
    </rPh>
    <rPh sb="85" eb="87">
      <t>イッテイ</t>
    </rPh>
    <rPh sb="98" eb="101">
      <t>カクブモン</t>
    </rPh>
    <rPh sb="102" eb="104">
      <t>シヨウ</t>
    </rPh>
    <rPh sb="106" eb="108">
      <t>トウニュウ</t>
    </rPh>
    <rPh sb="108" eb="109">
      <t>リョウ</t>
    </rPh>
    <rPh sb="113" eb="115">
      <t>ブモン</t>
    </rPh>
    <rPh sb="116" eb="118">
      <t>セイサン</t>
    </rPh>
    <rPh sb="118" eb="119">
      <t>リョウ</t>
    </rPh>
    <rPh sb="120" eb="122">
      <t>ヒレイ</t>
    </rPh>
    <rPh sb="132" eb="134">
      <t>セイサン</t>
    </rPh>
    <rPh sb="134" eb="136">
      <t>スイジュン</t>
    </rPh>
    <rPh sb="138" eb="139">
      <t>バイ</t>
    </rPh>
    <rPh sb="144" eb="146">
      <t>シヨウ</t>
    </rPh>
    <rPh sb="149" eb="152">
      <t>ゲンザイリョウ</t>
    </rPh>
    <rPh sb="152" eb="153">
      <t>トウ</t>
    </rPh>
    <rPh sb="154" eb="156">
      <t>トウニュウ</t>
    </rPh>
    <rPh sb="156" eb="157">
      <t>リョウ</t>
    </rPh>
    <rPh sb="159" eb="160">
      <t>バイ</t>
    </rPh>
    <rPh sb="171" eb="173">
      <t>セイサン</t>
    </rPh>
    <rPh sb="173" eb="175">
      <t>ハキュウ</t>
    </rPh>
    <rPh sb="177" eb="179">
      <t>トチュウ</t>
    </rPh>
    <rPh sb="179" eb="181">
      <t>ダンカイ</t>
    </rPh>
    <rPh sb="182" eb="184">
      <t>チュウダン</t>
    </rPh>
    <rPh sb="188" eb="190">
      <t>ハキュウ</t>
    </rPh>
    <rPh sb="201" eb="203">
      <t>タッセイ</t>
    </rPh>
    <rPh sb="203" eb="205">
      <t>ジキ</t>
    </rPh>
    <rPh sb="206" eb="208">
      <t>フメイ</t>
    </rPh>
    <rPh sb="216" eb="218">
      <t>シンキ</t>
    </rPh>
    <rPh sb="218" eb="220">
      <t>ジュヨウ</t>
    </rPh>
    <rPh sb="221" eb="223">
      <t>ゾウカ</t>
    </rPh>
    <rPh sb="225" eb="226">
      <t>スベ</t>
    </rPh>
    <rPh sb="227" eb="229">
      <t>セイサン</t>
    </rPh>
    <rPh sb="229" eb="230">
      <t>ゾウ</t>
    </rPh>
    <rPh sb="231" eb="233">
      <t>タイオウ</t>
    </rPh>
    <rPh sb="235" eb="237">
      <t>ザイコ</t>
    </rPh>
    <rPh sb="237" eb="238">
      <t>ト</t>
    </rPh>
    <rPh sb="239" eb="240">
      <t>クズ</t>
    </rPh>
    <rPh sb="241" eb="242">
      <t>トウ</t>
    </rPh>
    <rPh sb="245" eb="247">
      <t>ハキュウ</t>
    </rPh>
    <rPh sb="248" eb="250">
      <t>チュウダン</t>
    </rPh>
    <rPh sb="262" eb="264">
      <t>ケイザイ</t>
    </rPh>
    <rPh sb="265" eb="268">
      <t>ガイブセイ</t>
    </rPh>
    <rPh sb="270" eb="272">
      <t>コウリョ</t>
    </rPh>
    <rPh sb="284" eb="286">
      <t>コウガイ</t>
    </rPh>
    <rPh sb="289" eb="291">
      <t>ガイブ</t>
    </rPh>
    <rPh sb="291" eb="294">
      <t>フケイザイ</t>
    </rPh>
    <rPh sb="301" eb="302">
      <t>フ</t>
    </rPh>
    <rPh sb="303" eb="305">
      <t>エイキョウ</t>
    </rPh>
    <rPh sb="306" eb="308">
      <t>コウリョ</t>
    </rPh>
    <phoneticPr fontId="3"/>
  </si>
  <si>
    <t>２．</t>
    <phoneticPr fontId="3"/>
  </si>
  <si>
    <t>　このツールによる分析結果は、理論上の一つの計算例であり、その結果を県が保証するものではありません。分析する方の責任において利用してください。</t>
    <rPh sb="9" eb="11">
      <t>ブンセキ</t>
    </rPh>
    <rPh sb="11" eb="13">
      <t>ケッカ</t>
    </rPh>
    <rPh sb="15" eb="17">
      <t>リロン</t>
    </rPh>
    <rPh sb="17" eb="18">
      <t>ジョウ</t>
    </rPh>
    <rPh sb="19" eb="20">
      <t>ヒト</t>
    </rPh>
    <rPh sb="22" eb="24">
      <t>ケイサン</t>
    </rPh>
    <rPh sb="24" eb="25">
      <t>レイ</t>
    </rPh>
    <rPh sb="31" eb="33">
      <t>ケッカ</t>
    </rPh>
    <rPh sb="34" eb="35">
      <t>ケン</t>
    </rPh>
    <rPh sb="36" eb="38">
      <t>ホショウ</t>
    </rPh>
    <phoneticPr fontId="3"/>
  </si>
  <si>
    <r>
      <rPr>
        <b/>
        <sz val="11"/>
        <rFont val="ＭＳ Ｐゴシック"/>
        <family val="3"/>
        <charset val="128"/>
      </rPr>
      <t>経済波及効果の倍率</t>
    </r>
    <r>
      <rPr>
        <b/>
        <sz val="12"/>
        <rFont val="ＭＳ Ｐゴシック"/>
        <family val="3"/>
        <charset val="128"/>
      </rPr>
      <t xml:space="preserve">
Ⓑ÷Ⓐ</t>
    </r>
    <rPh sb="0" eb="6">
      <t>ケイザイハキュウコウカ</t>
    </rPh>
    <rPh sb="7" eb="9">
      <t>バイリツ</t>
    </rPh>
    <phoneticPr fontId="3"/>
  </si>
  <si>
    <t>Ⓐ需要増額</t>
    <rPh sb="1" eb="3">
      <t>ジュヨウ</t>
    </rPh>
    <rPh sb="3" eb="5">
      <t>ゾウガク</t>
    </rPh>
    <phoneticPr fontId="3"/>
  </si>
  <si>
    <t>Ⓑ生産誘発額</t>
    <rPh sb="1" eb="3">
      <t>セイサン</t>
    </rPh>
    <rPh sb="3" eb="5">
      <t>ユウハツ</t>
    </rPh>
    <rPh sb="5" eb="6">
      <t>ガク</t>
    </rPh>
    <phoneticPr fontId="3"/>
  </si>
  <si>
    <t>農林漁業</t>
  </si>
  <si>
    <t>プラスチック・ゴム製品</t>
  </si>
  <si>
    <t>はん用機械</t>
    <rPh sb="2" eb="3">
      <t>ヨウ</t>
    </rPh>
    <phoneticPr fontId="5"/>
  </si>
  <si>
    <t>生産用機械</t>
    <rPh sb="0" eb="3">
      <t>セイサンヨウ</t>
    </rPh>
    <phoneticPr fontId="5"/>
  </si>
  <si>
    <t>業務用機械</t>
    <rPh sb="0" eb="3">
      <t>ギョウムヨウ</t>
    </rPh>
    <rPh sb="3" eb="5">
      <t>キカイ</t>
    </rPh>
    <phoneticPr fontId="5"/>
  </si>
  <si>
    <t>電気機械</t>
    <rPh sb="0" eb="2">
      <t>デンキ</t>
    </rPh>
    <rPh sb="2" eb="4">
      <t>キカイ</t>
    </rPh>
    <phoneticPr fontId="5"/>
  </si>
  <si>
    <t>情報通信機器</t>
  </si>
  <si>
    <t>水道</t>
    <rPh sb="0" eb="2">
      <t>スイドウ</t>
    </rPh>
    <phoneticPr fontId="5"/>
  </si>
  <si>
    <t>51</t>
  </si>
  <si>
    <t>商業</t>
  </si>
  <si>
    <t>運輸・郵便</t>
    <rPh sb="3" eb="5">
      <t>ユウビン</t>
    </rPh>
    <phoneticPr fontId="5"/>
  </si>
  <si>
    <t>医療・福祉</t>
    <rPh sb="3" eb="5">
      <t>フクシ</t>
    </rPh>
    <phoneticPr fontId="5"/>
  </si>
  <si>
    <t>他に分類されない会員制団体</t>
  </si>
  <si>
    <t>671</t>
  </si>
  <si>
    <t>672</t>
  </si>
  <si>
    <t>はん用機械</t>
    <rPh sb="2" eb="3">
      <t>ヨウ</t>
    </rPh>
    <phoneticPr fontId="28"/>
  </si>
  <si>
    <t>生産用機械</t>
    <rPh sb="0" eb="3">
      <t>セイサンヨウ</t>
    </rPh>
    <phoneticPr fontId="28"/>
  </si>
  <si>
    <t>業務用機械</t>
    <rPh sb="0" eb="3">
      <t>ギョウムヨウ</t>
    </rPh>
    <rPh sb="3" eb="5">
      <t>キカイ</t>
    </rPh>
    <phoneticPr fontId="28"/>
  </si>
  <si>
    <t>電気機械</t>
    <rPh sb="0" eb="2">
      <t>デンキ</t>
    </rPh>
    <rPh sb="2" eb="4">
      <t>キカイ</t>
    </rPh>
    <phoneticPr fontId="28"/>
  </si>
  <si>
    <t>水道</t>
    <rPh sb="0" eb="2">
      <t>スイドウ</t>
    </rPh>
    <phoneticPr fontId="28"/>
  </si>
  <si>
    <t>医療・福祉</t>
    <rPh sb="3" eb="5">
      <t>フクシ</t>
    </rPh>
    <phoneticPr fontId="28"/>
  </si>
  <si>
    <t>はん用機械</t>
  </si>
  <si>
    <t>生産用機械</t>
  </si>
  <si>
    <t>業務用機械</t>
  </si>
  <si>
    <t>電気機械</t>
  </si>
  <si>
    <t>水道</t>
  </si>
  <si>
    <t>産業連関表（観光・イベント用）39部門分類</t>
    <phoneticPr fontId="3"/>
  </si>
  <si>
    <t>交通費計</t>
    <rPh sb="0" eb="2">
      <t>コウツウ</t>
    </rPh>
    <rPh sb="2" eb="3">
      <t>ヒ</t>
    </rPh>
    <rPh sb="3" eb="4">
      <t>ケイ</t>
    </rPh>
    <phoneticPr fontId="22"/>
  </si>
  <si>
    <t>土産代・買物代計</t>
    <rPh sb="0" eb="3">
      <t>ミヤゲダイ</t>
    </rPh>
    <rPh sb="4" eb="5">
      <t>カ</t>
    </rPh>
    <rPh sb="5" eb="6">
      <t>モノ</t>
    </rPh>
    <rPh sb="6" eb="7">
      <t>ダイ</t>
    </rPh>
    <rPh sb="7" eb="8">
      <t>ケイ</t>
    </rPh>
    <phoneticPr fontId="3"/>
  </si>
  <si>
    <t>入場料・娯楽費・その他計</t>
    <rPh sb="11" eb="12">
      <t>ケイ</t>
    </rPh>
    <phoneticPr fontId="22"/>
  </si>
  <si>
    <t>運輸・郵便</t>
    <rPh sb="3" eb="5">
      <t>ユウビン</t>
    </rPh>
    <phoneticPr fontId="10"/>
  </si>
  <si>
    <t>金属製品</t>
    <rPh sb="0" eb="2">
      <t>キンゾク</t>
    </rPh>
    <rPh sb="2" eb="4">
      <t>セイヒン</t>
    </rPh>
    <phoneticPr fontId="8"/>
  </si>
  <si>
    <t>業務用機械</t>
    <rPh sb="0" eb="3">
      <t>ギョウムヨウ</t>
    </rPh>
    <rPh sb="3" eb="5">
      <t>キカイ</t>
    </rPh>
    <phoneticPr fontId="8"/>
  </si>
  <si>
    <t>電気機械</t>
    <rPh sb="0" eb="2">
      <t>デンキ</t>
    </rPh>
    <rPh sb="2" eb="4">
      <t>キカイ</t>
    </rPh>
    <phoneticPr fontId="1"/>
  </si>
  <si>
    <t>産業連関表（観光・イベント用）
39部門分類</t>
    <phoneticPr fontId="22"/>
  </si>
  <si>
    <t>産業連関表部門分類（39部門）に集計</t>
    <rPh sb="0" eb="2">
      <t>サンギョウ</t>
    </rPh>
    <rPh sb="2" eb="4">
      <t>レンカン</t>
    </rPh>
    <rPh sb="4" eb="5">
      <t>ヒョウ</t>
    </rPh>
    <rPh sb="5" eb="7">
      <t>ブモン</t>
    </rPh>
    <rPh sb="7" eb="9">
      <t>ブンルイ</t>
    </rPh>
    <rPh sb="12" eb="14">
      <t>ブモン</t>
    </rPh>
    <rPh sb="16" eb="18">
      <t>シュウケイ</t>
    </rPh>
    <phoneticPr fontId="3"/>
  </si>
  <si>
    <t>日本人観光客</t>
    <rPh sb="0" eb="3">
      <t>ニホンジン</t>
    </rPh>
    <rPh sb="3" eb="6">
      <t>カンコウキャク</t>
    </rPh>
    <phoneticPr fontId="3"/>
  </si>
  <si>
    <t>外国人観光客</t>
    <rPh sb="0" eb="2">
      <t>ガイコク</t>
    </rPh>
    <rPh sb="2" eb="3">
      <t>ジン</t>
    </rPh>
    <rPh sb="3" eb="6">
      <t>カンコウキャク</t>
    </rPh>
    <phoneticPr fontId="3"/>
  </si>
  <si>
    <t>外国人観光客</t>
    <rPh sb="0" eb="6">
      <t>ガイコクジンカンコウキャク</t>
    </rPh>
    <phoneticPr fontId="3"/>
  </si>
  <si>
    <t>その他対個人サービス</t>
  </si>
  <si>
    <t>その他対個人サービス</t>
    <rPh sb="2" eb="3">
      <t>タ</t>
    </rPh>
    <phoneticPr fontId="1"/>
  </si>
  <si>
    <t>その他対個人サービス</t>
    <rPh sb="2" eb="3">
      <t>タ</t>
    </rPh>
    <phoneticPr fontId="3"/>
  </si>
  <si>
    <t>その他対個人サービス</t>
    <phoneticPr fontId="1"/>
  </si>
  <si>
    <t>その他対個人サービス</t>
    <phoneticPr fontId="3"/>
  </si>
  <si>
    <t>その他対個人サービス</t>
    <phoneticPr fontId="3"/>
  </si>
  <si>
    <t>その他対個人サービス</t>
    <phoneticPr fontId="1"/>
  </si>
  <si>
    <t>運輸・郵便（観光客の乗り物運賃）</t>
    <rPh sb="3" eb="5">
      <t>ユウビン</t>
    </rPh>
    <rPh sb="6" eb="9">
      <t>カンコウキャク</t>
    </rPh>
    <rPh sb="10" eb="11">
      <t>ノ</t>
    </rPh>
    <rPh sb="12" eb="13">
      <t>モノ</t>
    </rPh>
    <rPh sb="13" eb="15">
      <t>ウンチン</t>
    </rPh>
    <phoneticPr fontId="28"/>
  </si>
  <si>
    <t>運輸・郵便（観光客の乗り物運賃）</t>
    <rPh sb="3" eb="5">
      <t>ユウビン</t>
    </rPh>
    <phoneticPr fontId="28"/>
  </si>
  <si>
    <t>卸売業、小売業のマージン額（販売額－仕入額）
※「仕入額」は、各産業に振り分ける。</t>
    <rPh sb="0" eb="2">
      <t>オロシウリ</t>
    </rPh>
    <rPh sb="2" eb="3">
      <t>ギョウ</t>
    </rPh>
    <rPh sb="4" eb="6">
      <t>コウリ</t>
    </rPh>
    <rPh sb="6" eb="7">
      <t>ギョウ</t>
    </rPh>
    <rPh sb="12" eb="13">
      <t>ガク</t>
    </rPh>
    <rPh sb="14" eb="16">
      <t>ハンバイ</t>
    </rPh>
    <rPh sb="16" eb="17">
      <t>ガク</t>
    </rPh>
    <rPh sb="18" eb="20">
      <t>シイレ</t>
    </rPh>
    <rPh sb="20" eb="21">
      <t>ガク</t>
    </rPh>
    <rPh sb="25" eb="27">
      <t>シイ</t>
    </rPh>
    <rPh sb="27" eb="28">
      <t>ガク</t>
    </rPh>
    <rPh sb="31" eb="32">
      <t>カク</t>
    </rPh>
    <rPh sb="32" eb="34">
      <t>サンギョウ</t>
    </rPh>
    <rPh sb="35" eb="36">
      <t>フ</t>
    </rPh>
    <rPh sb="37" eb="38">
      <t>ワ</t>
    </rPh>
    <phoneticPr fontId="3"/>
  </si>
  <si>
    <t>化学肥料、有機化学工業製品、無機化学工業製品、化学繊維、医薬品など</t>
    <rPh sb="0" eb="2">
      <t>カガク</t>
    </rPh>
    <rPh sb="2" eb="4">
      <t>ヒリョウ</t>
    </rPh>
    <rPh sb="5" eb="7">
      <t>ユウキ</t>
    </rPh>
    <rPh sb="14" eb="16">
      <t>ムキ</t>
    </rPh>
    <rPh sb="16" eb="18">
      <t>カガク</t>
    </rPh>
    <rPh sb="18" eb="20">
      <t>コウギョウ</t>
    </rPh>
    <rPh sb="20" eb="22">
      <t>セイヒン</t>
    </rPh>
    <rPh sb="23" eb="25">
      <t>カガク</t>
    </rPh>
    <rPh sb="25" eb="27">
      <t>センイ</t>
    </rPh>
    <rPh sb="28" eb="31">
      <t>イヤクヒン</t>
    </rPh>
    <phoneticPr fontId="3"/>
  </si>
  <si>
    <t>プラスチック製品、タイヤ・チューブ、ゴム製・プラスチック製履物など</t>
    <rPh sb="6" eb="8">
      <t>セイヒン</t>
    </rPh>
    <rPh sb="20" eb="21">
      <t>セイ</t>
    </rPh>
    <rPh sb="28" eb="29">
      <t>セイ</t>
    </rPh>
    <rPh sb="29" eb="31">
      <t>ハキモノ</t>
    </rPh>
    <phoneticPr fontId="3"/>
  </si>
  <si>
    <t>銑鉄・粗鋼、鋼材、鋳鍛造品（鉄）など</t>
    <rPh sb="0" eb="2">
      <t>センテツ</t>
    </rPh>
    <rPh sb="3" eb="5">
      <t>ソコウ</t>
    </rPh>
    <rPh sb="6" eb="8">
      <t>コウザイ</t>
    </rPh>
    <rPh sb="9" eb="10">
      <t>イ</t>
    </rPh>
    <rPh sb="10" eb="12">
      <t>タンゾウ</t>
    </rPh>
    <rPh sb="12" eb="13">
      <t>ヒン</t>
    </rPh>
    <rPh sb="14" eb="15">
      <t>テツ</t>
    </rPh>
    <phoneticPr fontId="3"/>
  </si>
  <si>
    <t>ガス・石油機器・暖房・調理装置を含む</t>
    <rPh sb="3" eb="5">
      <t>セキユ</t>
    </rPh>
    <rPh sb="5" eb="7">
      <t>キキ</t>
    </rPh>
    <rPh sb="8" eb="9">
      <t>ダン</t>
    </rPh>
    <rPh sb="11" eb="13">
      <t>チョウリ</t>
    </rPh>
    <rPh sb="13" eb="15">
      <t>ソウチ</t>
    </rPh>
    <rPh sb="16" eb="17">
      <t>フク</t>
    </rPh>
    <phoneticPr fontId="3"/>
  </si>
  <si>
    <t>印刷・製版・製本、製革・毛皮、革製履物・手袋、かばん、がん具、運動用品、身辺細貨品（貴金属・宝石、装飾品など）、時計、楽器、筆記具・文具、畳・わら加工品、清掃用品、情報記録物、傘、眼鏡、など
再生資源回収・加工処理を含む</t>
    <rPh sb="9" eb="11">
      <t>セイカク</t>
    </rPh>
    <rPh sb="12" eb="14">
      <t>ケガワ</t>
    </rPh>
    <rPh sb="17" eb="19">
      <t>ハキモノ</t>
    </rPh>
    <rPh sb="20" eb="22">
      <t>テブクロ</t>
    </rPh>
    <rPh sb="29" eb="30">
      <t>グ</t>
    </rPh>
    <rPh sb="31" eb="33">
      <t>ウンドウ</t>
    </rPh>
    <rPh sb="33" eb="35">
      <t>ヨウヒン</t>
    </rPh>
    <rPh sb="36" eb="38">
      <t>シンペン</t>
    </rPh>
    <rPh sb="38" eb="39">
      <t>サイ</t>
    </rPh>
    <rPh sb="39" eb="40">
      <t>カ</t>
    </rPh>
    <rPh sb="40" eb="41">
      <t>ヒン</t>
    </rPh>
    <rPh sb="42" eb="45">
      <t>キキンゾク</t>
    </rPh>
    <rPh sb="46" eb="48">
      <t>ホウセキ</t>
    </rPh>
    <rPh sb="49" eb="51">
      <t>ソウショク</t>
    </rPh>
    <rPh sb="51" eb="52">
      <t>ヒン</t>
    </rPh>
    <rPh sb="56" eb="58">
      <t>トケイ</t>
    </rPh>
    <rPh sb="59" eb="61">
      <t>ガッキ</t>
    </rPh>
    <rPh sb="62" eb="65">
      <t>ヒッキグ</t>
    </rPh>
    <rPh sb="66" eb="68">
      <t>ブング</t>
    </rPh>
    <rPh sb="69" eb="70">
      <t>タタミ</t>
    </rPh>
    <rPh sb="73" eb="75">
      <t>カコウ</t>
    </rPh>
    <rPh sb="75" eb="76">
      <t>ヒン</t>
    </rPh>
    <rPh sb="77" eb="79">
      <t>セイソウ</t>
    </rPh>
    <rPh sb="79" eb="81">
      <t>ヨウヒン</t>
    </rPh>
    <rPh sb="82" eb="84">
      <t>ジョウホウ</t>
    </rPh>
    <rPh sb="84" eb="86">
      <t>キロク</t>
    </rPh>
    <rPh sb="86" eb="87">
      <t>ブツ</t>
    </rPh>
    <rPh sb="88" eb="89">
      <t>カサ</t>
    </rPh>
    <rPh sb="90" eb="92">
      <t>メガネ</t>
    </rPh>
    <rPh sb="96" eb="98">
      <t>サイセイ</t>
    </rPh>
    <rPh sb="98" eb="100">
      <t>シゲン</t>
    </rPh>
    <rPh sb="100" eb="102">
      <t>カイシュウ</t>
    </rPh>
    <rPh sb="103" eb="105">
      <t>カコウ</t>
    </rPh>
    <rPh sb="105" eb="107">
      <t>ショリ</t>
    </rPh>
    <rPh sb="108" eb="109">
      <t>フク</t>
    </rPh>
    <phoneticPr fontId="3"/>
  </si>
  <si>
    <t>鉄道、バス、タクシー、貨物自動車、船舶、航空機などによる旅客・貨物の輸送、輸送に附帯するサービス、施設管理、倉庫、高速道路、バス・トラックターミナル及び郵便・信書便など</t>
    <rPh sb="0" eb="2">
      <t>テツドウ</t>
    </rPh>
    <rPh sb="11" eb="13">
      <t>カモツ</t>
    </rPh>
    <rPh sb="13" eb="16">
      <t>ジドウシャ</t>
    </rPh>
    <rPh sb="17" eb="19">
      <t>センパク</t>
    </rPh>
    <rPh sb="20" eb="23">
      <t>コウクウキ</t>
    </rPh>
    <rPh sb="28" eb="30">
      <t>リョカク</t>
    </rPh>
    <rPh sb="31" eb="33">
      <t>カモツ</t>
    </rPh>
    <rPh sb="34" eb="36">
      <t>ユソウ</t>
    </rPh>
    <rPh sb="37" eb="39">
      <t>ユソウ</t>
    </rPh>
    <rPh sb="40" eb="42">
      <t>フタイ</t>
    </rPh>
    <rPh sb="49" eb="51">
      <t>シセツ</t>
    </rPh>
    <rPh sb="51" eb="53">
      <t>カンリ</t>
    </rPh>
    <rPh sb="54" eb="56">
      <t>ソウコ</t>
    </rPh>
    <rPh sb="57" eb="59">
      <t>コウソク</t>
    </rPh>
    <rPh sb="59" eb="61">
      <t>ドウロ</t>
    </rPh>
    <rPh sb="74" eb="75">
      <t>オヨ</t>
    </rPh>
    <rPh sb="76" eb="78">
      <t>ユウビン</t>
    </rPh>
    <rPh sb="79" eb="81">
      <t>シンショ</t>
    </rPh>
    <rPh sb="81" eb="82">
      <t>ビン</t>
    </rPh>
    <phoneticPr fontId="3"/>
  </si>
  <si>
    <t>学校給食、社会教育（公民館、図書館、美術館、動植物園など）を含む</t>
    <rPh sb="0" eb="2">
      <t>ガッコウ</t>
    </rPh>
    <rPh sb="2" eb="4">
      <t>キュウショク</t>
    </rPh>
    <rPh sb="5" eb="7">
      <t>シャカイ</t>
    </rPh>
    <rPh sb="7" eb="9">
      <t>キョウイク</t>
    </rPh>
    <rPh sb="10" eb="13">
      <t>コウミンカン</t>
    </rPh>
    <rPh sb="14" eb="17">
      <t>トショカン</t>
    </rPh>
    <rPh sb="18" eb="21">
      <t>ビジュツカン</t>
    </rPh>
    <rPh sb="22" eb="25">
      <t>ドウショクブツ</t>
    </rPh>
    <rPh sb="25" eb="26">
      <t>エン</t>
    </rPh>
    <rPh sb="30" eb="31">
      <t>フク</t>
    </rPh>
    <phoneticPr fontId="3"/>
  </si>
  <si>
    <t>洗濯・理容・美容・浴場業、映画館、体育館、ゴルフ場、プール、公園、遊園地、パチンコ、カラオケボックス、写真業、冠婚葬祭業、学習塾、書道教授業、造園・植木業など
※宿泊業、飲食サービスを除く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rPh sb="13" eb="16">
      <t>エイガカン</t>
    </rPh>
    <rPh sb="17" eb="20">
      <t>タイイクカン</t>
    </rPh>
    <rPh sb="24" eb="25">
      <t>ジョウ</t>
    </rPh>
    <rPh sb="30" eb="32">
      <t>コウエン</t>
    </rPh>
    <rPh sb="33" eb="36">
      <t>ユウエンチ</t>
    </rPh>
    <rPh sb="51" eb="53">
      <t>シャシン</t>
    </rPh>
    <rPh sb="53" eb="54">
      <t>ギョウ</t>
    </rPh>
    <rPh sb="55" eb="57">
      <t>カンコン</t>
    </rPh>
    <rPh sb="57" eb="59">
      <t>ソウサイ</t>
    </rPh>
    <rPh sb="59" eb="60">
      <t>ギョウ</t>
    </rPh>
    <rPh sb="61" eb="64">
      <t>ガクシュウジュク</t>
    </rPh>
    <rPh sb="65" eb="67">
      <t>ショドウ</t>
    </rPh>
    <rPh sb="67" eb="69">
      <t>キョウジュ</t>
    </rPh>
    <rPh sb="69" eb="70">
      <t>ギョウ</t>
    </rPh>
    <rPh sb="71" eb="73">
      <t>ゾウエン</t>
    </rPh>
    <rPh sb="74" eb="76">
      <t>ウエキ</t>
    </rPh>
    <rPh sb="76" eb="77">
      <t>ギョウ</t>
    </rPh>
    <phoneticPr fontId="3"/>
  </si>
  <si>
    <t>※　産業部門の詳細な説明につきましては、総務省HPに掲載されています『平成27年（2015年）産業連関表（－総合解説編－）』の</t>
    <rPh sb="2" eb="4">
      <t>サンギョウ</t>
    </rPh>
    <rPh sb="4" eb="6">
      <t>ブモン</t>
    </rPh>
    <rPh sb="7" eb="9">
      <t>ショウサイ</t>
    </rPh>
    <rPh sb="10" eb="12">
      <t>セツメイ</t>
    </rPh>
    <rPh sb="20" eb="23">
      <t>ソウムショウ</t>
    </rPh>
    <rPh sb="26" eb="28">
      <t>ケイサイ</t>
    </rPh>
    <phoneticPr fontId="3"/>
  </si>
  <si>
    <t>　 第３部、第９章をご覧ください。</t>
    <phoneticPr fontId="3"/>
  </si>
  <si>
    <r>
      <rPr>
        <sz val="11"/>
        <color theme="10"/>
        <rFont val="ＭＳ Ｐゴシック"/>
        <family val="3"/>
        <charset val="128"/>
      </rPr>
      <t xml:space="preserve"> 　　総務省HP：</t>
    </r>
    <r>
      <rPr>
        <u/>
        <sz val="11"/>
        <color theme="10"/>
        <rFont val="ＭＳ Ｐゴシック"/>
        <family val="3"/>
        <charset val="128"/>
      </rPr>
      <t>https://www.soumu.go.jp/toukei_toukatsu/data/io/015index.html</t>
    </r>
    <rPh sb="3" eb="6">
      <t>ソウムショウ</t>
    </rPh>
    <phoneticPr fontId="3"/>
  </si>
  <si>
    <t>　① 観光等にかかる消費額等（与件データ）を該当する産業部門に直接入力</t>
    <rPh sb="3" eb="5">
      <t>カンコウ</t>
    </rPh>
    <rPh sb="5" eb="6">
      <t>トウ</t>
    </rPh>
    <rPh sb="10" eb="13">
      <t>ショウヒガク</t>
    </rPh>
    <rPh sb="13" eb="14">
      <t>トウ</t>
    </rPh>
    <rPh sb="15" eb="17">
      <t>ヨケン</t>
    </rPh>
    <rPh sb="22" eb="24">
      <t>ガイトウ</t>
    </rPh>
    <rPh sb="26" eb="28">
      <t>サンギョウ</t>
    </rPh>
    <rPh sb="28" eb="30">
      <t>ブモン</t>
    </rPh>
    <rPh sb="31" eb="33">
      <t>チョクセツ</t>
    </rPh>
    <rPh sb="33" eb="35">
      <t>ニュウリョク</t>
    </rPh>
    <phoneticPr fontId="3"/>
  </si>
  <si>
    <t xml:space="preserve">  産業部門別の経済波及効果（39部門）</t>
    <rPh sb="2" eb="4">
      <t>サンギョウ</t>
    </rPh>
    <phoneticPr fontId="3"/>
  </si>
  <si>
    <t>　産業部門別の分析結果</t>
    <rPh sb="1" eb="3">
      <t>サンギョウ</t>
    </rPh>
    <rPh sb="3" eb="5">
      <t>ブモン</t>
    </rPh>
    <rPh sb="5" eb="6">
      <t>ベツ</t>
    </rPh>
    <rPh sb="7" eb="9">
      <t>ブンセキ</t>
    </rPh>
    <rPh sb="9" eb="11">
      <t>ケッカ</t>
    </rPh>
    <phoneticPr fontId="3"/>
  </si>
  <si>
    <t>　　与件データ作成シートのE15、F15の数値となる。</t>
    <rPh sb="2" eb="4">
      <t>ヨケン</t>
    </rPh>
    <rPh sb="7" eb="9">
      <t>サクセイ</t>
    </rPh>
    <rPh sb="21" eb="23">
      <t>スウチ</t>
    </rPh>
    <phoneticPr fontId="3"/>
  </si>
  <si>
    <t>　　与件データ作成シートのE30～F31の数値となる。</t>
    <rPh sb="2" eb="4">
      <t>ヨケン</t>
    </rPh>
    <rPh sb="7" eb="9">
      <t>サクセイ</t>
    </rPh>
    <rPh sb="21" eb="23">
      <t>スウチ</t>
    </rPh>
    <phoneticPr fontId="3"/>
  </si>
  <si>
    <t>　　与件データ作成シートのE38・F38の数値となる。</t>
    <rPh sb="2" eb="4">
      <t>ヨケン</t>
    </rPh>
    <rPh sb="7" eb="9">
      <t>サクセイ</t>
    </rPh>
    <rPh sb="21" eb="23">
      <t>スウチ</t>
    </rPh>
    <phoneticPr fontId="3"/>
  </si>
  <si>
    <t>　　与件データ作成シートのE44～F45の数値となる。</t>
    <rPh sb="2" eb="4">
      <t>ヨケン</t>
    </rPh>
    <rPh sb="7" eb="9">
      <t>サクセイ</t>
    </rPh>
    <rPh sb="21" eb="23">
      <t>スウチ</t>
    </rPh>
    <phoneticPr fontId="3"/>
  </si>
  <si>
    <t>　　与件データ作成シートのE52～F57の数値となる。</t>
    <rPh sb="2" eb="4">
      <t>ヨケン</t>
    </rPh>
    <rPh sb="7" eb="9">
      <t>サクセイ</t>
    </rPh>
    <rPh sb="21" eb="23">
      <t>スウチ</t>
    </rPh>
    <phoneticPr fontId="3"/>
  </si>
  <si>
    <t>　　与件データ作成シートのE65～F70、H65～I70の数値となる。</t>
    <rPh sb="2" eb="4">
      <t>ヨケン</t>
    </rPh>
    <rPh sb="7" eb="9">
      <t>サクセイ</t>
    </rPh>
    <rPh sb="29" eb="31">
      <t>スウチ</t>
    </rPh>
    <phoneticPr fontId="3"/>
  </si>
  <si>
    <t>その他対個人サービス</t>
    <phoneticPr fontId="1"/>
  </si>
  <si>
    <t>その他対個人サービス</t>
    <phoneticPr fontId="1"/>
  </si>
  <si>
    <t>令和２年（2020年）</t>
    <rPh sb="0" eb="11">
      <t>２</t>
    </rPh>
    <phoneticPr fontId="3"/>
  </si>
  <si>
    <t>更新日</t>
    <rPh sb="0" eb="3">
      <t>コウシンビ</t>
    </rPh>
    <phoneticPr fontId="3"/>
  </si>
  <si>
    <t>更新内容</t>
    <rPh sb="0" eb="4">
      <t>コウシンナイヨウ</t>
    </rPh>
    <phoneticPr fontId="3"/>
  </si>
  <si>
    <t>令和２年（2020年）12月25日</t>
    <rPh sb="0" eb="11">
      <t>２</t>
    </rPh>
    <rPh sb="13" eb="14">
      <t>ガツ</t>
    </rPh>
    <rPh sb="16" eb="17">
      <t>ニチ</t>
    </rPh>
    <phoneticPr fontId="3"/>
  </si>
  <si>
    <t>Ⅰ．延べ宿泊客数　（人・泊）</t>
    <rPh sb="2" eb="3">
      <t>ノ</t>
    </rPh>
    <rPh sb="4" eb="8">
      <t>シュクハクキャクスウ</t>
    </rPh>
    <rPh sb="10" eb="11">
      <t>ニン</t>
    </rPh>
    <rPh sb="12" eb="13">
      <t>ハク</t>
    </rPh>
    <phoneticPr fontId="3"/>
  </si>
  <si>
    <t>合計</t>
    <rPh sb="0" eb="2">
      <t>ゴウケイ</t>
    </rPh>
    <phoneticPr fontId="3"/>
  </si>
  <si>
    <t>Ⅱ．宿泊客数（実数）　（人）</t>
    <rPh sb="2" eb="5">
      <t>シュクハクキャク</t>
    </rPh>
    <rPh sb="5" eb="6">
      <t>スウ</t>
    </rPh>
    <rPh sb="7" eb="9">
      <t>ジッスウ</t>
    </rPh>
    <phoneticPr fontId="3"/>
  </si>
  <si>
    <t>平成31年（令和元年）熊本県観光統計表</t>
    <rPh sb="0" eb="2">
      <t>ヘイセイ</t>
    </rPh>
    <rPh sb="4" eb="5">
      <t>ネン</t>
    </rPh>
    <rPh sb="6" eb="8">
      <t>レイワ</t>
    </rPh>
    <rPh sb="8" eb="10">
      <t>ガンネン</t>
    </rPh>
    <rPh sb="11" eb="14">
      <t>クマモトケン</t>
    </rPh>
    <rPh sb="14" eb="16">
      <t>カンコウ</t>
    </rPh>
    <rPh sb="16" eb="19">
      <t>トウケイヒョウ</t>
    </rPh>
    <phoneticPr fontId="3"/>
  </si>
  <si>
    <t>及び熊本県公表の「平成31年（令和元年）熊本県観光統計表」を基に算定</t>
    <rPh sb="30" eb="31">
      <t>モト</t>
    </rPh>
    <rPh sb="32" eb="34">
      <t>サンテイ</t>
    </rPh>
    <phoneticPr fontId="3"/>
  </si>
  <si>
    <t>令和３年（2021年）３月15日</t>
    <rPh sb="0" eb="11">
      <t>３</t>
    </rPh>
    <rPh sb="12" eb="13">
      <t>ガツ</t>
    </rPh>
    <rPh sb="15" eb="16">
      <t>ニチ</t>
    </rPh>
    <phoneticPr fontId="3"/>
  </si>
  <si>
    <t>令和４年（2022年）12月28日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</si>
  <si>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令和３年（2021年）</t>
    <rPh sb="0" eb="2">
      <t>レイワ</t>
    </rPh>
    <rPh sb="3" eb="4">
      <t>ネン</t>
    </rPh>
    <rPh sb="9" eb="10">
      <t>ネン</t>
    </rPh>
    <phoneticPr fontId="3"/>
  </si>
  <si>
    <t>「平成23年（2011年）熊本県産業連関表」から「平成27年（2015年）熊本県産業連関表」へデータ更新</t>
    <rPh sb="1" eb="3">
      <t>ヘイセイ</t>
    </rPh>
    <rPh sb="5" eb="6">
      <t>ネン</t>
    </rPh>
    <rPh sb="11" eb="12">
      <t>ネン</t>
    </rPh>
    <rPh sb="13" eb="21">
      <t>クマモトケンサンギョウレンカンヒョウ</t>
    </rPh>
    <rPh sb="25" eb="37">
      <t>２７</t>
    </rPh>
    <rPh sb="37" eb="45">
      <t>クマモトケンサンギョウレンカンヒョウ</t>
    </rPh>
    <rPh sb="50" eb="52">
      <t>コウシン</t>
    </rPh>
    <phoneticPr fontId="3"/>
  </si>
  <si>
    <t>令和２年（2020年）分の消費転換係数を追加</t>
    <rPh sb="0" eb="11">
      <t>２</t>
    </rPh>
    <rPh sb="11" eb="12">
      <t>ブン</t>
    </rPh>
    <rPh sb="13" eb="19">
      <t>ショウヒテンカンケイスウ</t>
    </rPh>
    <rPh sb="20" eb="22">
      <t>ツイカ</t>
    </rPh>
    <phoneticPr fontId="3"/>
  </si>
  <si>
    <t>按分データ等シートで使用している次の統計データを更新（時点修正）
　「熊本県観光統計表」 平成30年（2018年）分から平成31年・令和元年（2019年）分へデータ更新
　「宿泊旅行統計調査」 平成30年（2018年）分から平成31年・令和元年（2019年）分へデータ更新</t>
    <rPh sb="0" eb="2">
      <t>アンブン</t>
    </rPh>
    <rPh sb="5" eb="6">
      <t>トウ</t>
    </rPh>
    <rPh sb="10" eb="12">
      <t>シヨウ</t>
    </rPh>
    <rPh sb="27" eb="29">
      <t>ジテン</t>
    </rPh>
    <rPh sb="29" eb="31">
      <t>シュウセイ</t>
    </rPh>
    <rPh sb="35" eb="38">
      <t>クマモトケン</t>
    </rPh>
    <rPh sb="38" eb="43">
      <t>カンコウトウケイヒョウ</t>
    </rPh>
    <rPh sb="87" eb="91">
      <t>シュクハクリョコウ</t>
    </rPh>
    <rPh sb="91" eb="95">
      <t>トウケイチョウサ</t>
    </rPh>
    <rPh sb="97" eb="99">
      <t>ヘイセイ</t>
    </rPh>
    <rPh sb="101" eb="102">
      <t>ネン</t>
    </rPh>
    <rPh sb="107" eb="108">
      <t>ネン</t>
    </rPh>
    <rPh sb="109" eb="110">
      <t>ブン</t>
    </rPh>
    <rPh sb="112" eb="114">
      <t>ヘイセイ</t>
    </rPh>
    <rPh sb="116" eb="117">
      <t>ネン</t>
    </rPh>
    <rPh sb="118" eb="120">
      <t>レイワ</t>
    </rPh>
    <rPh sb="120" eb="122">
      <t>ガンネン</t>
    </rPh>
    <rPh sb="127" eb="128">
      <t>ネン</t>
    </rPh>
    <rPh sb="129" eb="130">
      <t>ブン</t>
    </rPh>
    <rPh sb="134" eb="136">
      <t>コウシン</t>
    </rPh>
    <phoneticPr fontId="3"/>
  </si>
  <si>
    <t>注１ ： 「平成31年（令和元年）熊本県観光統計表」の観光消費単価を用いて観光消費額を推計し、「旅行・観光消費動向調査」</t>
    <rPh sb="27" eb="29">
      <t>カンコウ</t>
    </rPh>
    <rPh sb="29" eb="31">
      <t>ショウヒ</t>
    </rPh>
    <rPh sb="31" eb="33">
      <t>タンカ</t>
    </rPh>
    <rPh sb="34" eb="35">
      <t>モチ</t>
    </rPh>
    <rPh sb="37" eb="39">
      <t>カンコウ</t>
    </rPh>
    <rPh sb="39" eb="42">
      <t>ショウヒガク</t>
    </rPh>
    <rPh sb="43" eb="45">
      <t>スイケイ</t>
    </rPh>
    <phoneticPr fontId="3"/>
  </si>
  <si>
    <t>計</t>
    <rPh sb="0" eb="1">
      <t>ケイ</t>
    </rPh>
    <phoneticPr fontId="3"/>
  </si>
  <si>
    <t>観光庁公表の「旅行・観光産業の経済効果に関する調査研究（2019年版）」、「訪日外国人消費動向調査(2019)」</t>
    <rPh sb="38" eb="40">
      <t>ホウニチ</t>
    </rPh>
    <rPh sb="40" eb="42">
      <t>ガイコク</t>
    </rPh>
    <rPh sb="42" eb="43">
      <t>ジン</t>
    </rPh>
    <rPh sb="43" eb="45">
      <t>ショウヒ</t>
    </rPh>
    <rPh sb="45" eb="47">
      <t>ドウコウ</t>
    </rPh>
    <rPh sb="47" eb="49">
      <t>チョウサ</t>
    </rPh>
    <phoneticPr fontId="3"/>
  </si>
  <si>
    <t>宿泊旅行統計調査（平成31年1月～令和元年12月分）</t>
    <rPh sb="0" eb="4">
      <t>シュクハクリョコウ</t>
    </rPh>
    <rPh sb="4" eb="8">
      <t>トウケイチョウサ</t>
    </rPh>
    <phoneticPr fontId="3"/>
  </si>
  <si>
    <t>按分データ等シートで使用している次の統計データを更新（時点修正）
　「旅行・観光消費動向調査」 平成30年（2018年）分から平成31年・令和元年（2019年）分へデータ更新
　「訪日外国人消費動向調査」 平成30年（2018年）分から平成31年・令和元年（2019年）分へデータ更新
令和３年（2021年）分の消費転換係数を追加</t>
    <rPh sb="0" eb="2">
      <t>アンブン</t>
    </rPh>
    <rPh sb="5" eb="6">
      <t>トウ</t>
    </rPh>
    <rPh sb="10" eb="12">
      <t>シヨウ</t>
    </rPh>
    <rPh sb="16" eb="17">
      <t>ツギ</t>
    </rPh>
    <rPh sb="18" eb="20">
      <t>トウケイ</t>
    </rPh>
    <rPh sb="24" eb="26">
      <t>コウシン</t>
    </rPh>
    <phoneticPr fontId="3"/>
  </si>
  <si>
    <t>令和４年（2022年）</t>
    <rPh sb="0" eb="2">
      <t>レイワ</t>
    </rPh>
    <rPh sb="3" eb="4">
      <t>ネン</t>
    </rPh>
    <rPh sb="9" eb="10">
      <t>ネン</t>
    </rPh>
    <phoneticPr fontId="3"/>
  </si>
  <si>
    <t>令和４年（2022年）</t>
  </si>
  <si>
    <t>及び熊本県公表の「令和４年熊本県観光統計表」を基に算定</t>
    <rPh sb="23" eb="24">
      <t>モト</t>
    </rPh>
    <phoneticPr fontId="3"/>
  </si>
  <si>
    <t>日本人：令和４年熊本県観光統計表、外国人：平成31年（令和元年）熊本県観光統計表</t>
    <rPh sb="0" eb="3">
      <t>ニホンジン</t>
    </rPh>
    <rPh sb="17" eb="20">
      <t>ガイコクジン</t>
    </rPh>
    <rPh sb="21" eb="23">
      <t>ヘイセイ</t>
    </rPh>
    <rPh sb="25" eb="26">
      <t>ネン</t>
    </rPh>
    <rPh sb="27" eb="29">
      <t>レイワ</t>
    </rPh>
    <rPh sb="29" eb="31">
      <t>ガンネン</t>
    </rPh>
    <rPh sb="32" eb="35">
      <t>クマモトケン</t>
    </rPh>
    <rPh sb="35" eb="37">
      <t>カンコウ</t>
    </rPh>
    <rPh sb="37" eb="40">
      <t>トウケイヒョウ</t>
    </rPh>
    <phoneticPr fontId="3"/>
  </si>
  <si>
    <t>観光庁公表の「旅行・観光産業の経済効果に関する調査研究（2019年版）」、「旅行・観光消費動向調査(2022)」</t>
    <rPh sb="0" eb="2">
      <t>カンコウ</t>
    </rPh>
    <rPh sb="2" eb="3">
      <t>チョウ</t>
    </rPh>
    <rPh sb="3" eb="5">
      <t>コウヒョウ</t>
    </rPh>
    <rPh sb="7" eb="9">
      <t>リョコウ</t>
    </rPh>
    <rPh sb="10" eb="12">
      <t>カンコウ</t>
    </rPh>
    <rPh sb="12" eb="14">
      <t>サンギョウ</t>
    </rPh>
    <rPh sb="15" eb="17">
      <t>ケイザイ</t>
    </rPh>
    <rPh sb="17" eb="19">
      <t>コウカ</t>
    </rPh>
    <rPh sb="20" eb="21">
      <t>カン</t>
    </rPh>
    <rPh sb="23" eb="25">
      <t>チョウサ</t>
    </rPh>
    <rPh sb="25" eb="27">
      <t>ケンキュウ</t>
    </rPh>
    <rPh sb="32" eb="33">
      <t>ネン</t>
    </rPh>
    <rPh sb="33" eb="34">
      <t>バン</t>
    </rPh>
    <rPh sb="38" eb="40">
      <t>リョコウ</t>
    </rPh>
    <rPh sb="41" eb="43">
      <t>カンコウ</t>
    </rPh>
    <rPh sb="43" eb="45">
      <t>ショウヒ</t>
    </rPh>
    <rPh sb="45" eb="47">
      <t>ドウコウ</t>
    </rPh>
    <rPh sb="47" eb="49">
      <t>チョウサ</t>
    </rPh>
    <phoneticPr fontId="3"/>
  </si>
  <si>
    <t>令和６年（2024年）１月３１日</t>
    <rPh sb="0" eb="2">
      <t>レイワ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</si>
  <si>
    <t>按分データ等シートで使用している次の統計データを更新（時点修正）
　「熊本県観光統計表」  平成31年・令和元年（2019年）から令和４年（2022年）分へ日本人観光客分データ更新
　「旅行・観光消費動向調査」 平成31年・令和元年（2019年）から令和４年（2022年）分へ日本人観光客分データ更新
令和４年（2022年）分の消費転換係数を追加</t>
    <phoneticPr fontId="3"/>
  </si>
  <si>
    <t>令和５年（2023年）</t>
  </si>
  <si>
    <t>令和７年（2025年）1月31日</t>
  </si>
  <si>
    <t>令和５年（2023年）分の消費転換係数を追加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</si>
</sst>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0_ ;[Red]\-#,##0.00\ "/>
    <numFmt numFmtId="177" formatCode="0.00_ "/>
    <numFmt numFmtId="178" formatCode="0.000000_ "/>
    <numFmt numFmtId="179" formatCode="0_ "/>
    <numFmt numFmtId="180" formatCode="0.000000_ ;[Red]\-0.000000\ "/>
    <numFmt numFmtId="181" formatCode="#,##0.000000;[Red]\-#,##0.000000"/>
    <numFmt numFmtId="182" formatCode="#,##0.000000"/>
    <numFmt numFmtId="183" formatCode="#,##0_);[Red]\(#,##0\)"/>
    <numFmt numFmtId="184" formatCode="#,##0_ "/>
    <numFmt numFmtId="185" formatCode="0.0%"/>
    <numFmt numFmtId="186" formatCode="0_);[Red]\(0\)"/>
    <numFmt numFmtId="187" formatCode="#,##0&quot;人&quot;"/>
    <numFmt numFmtId="188" formatCode="#,##0&quot;百万円&quot;"/>
    <numFmt numFmtId="189" formatCode="0.00&quot;倍&quot;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theme="9" tint="-0.24997711111789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0040"/>
      <name val="ＭＳ ゴシック"/>
      <family val="3"/>
      <charset val="128"/>
    </font>
    <font>
      <b/>
      <sz val="20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000040"/>
        <bgColor indexed="64"/>
      </patternFill>
    </fill>
    <fill>
      <gradientFill degree="180">
        <stop position="0">
          <color theme="3" tint="0.59999389629810485"/>
        </stop>
        <stop position="1">
          <color rgb="FF000040"/>
        </stop>
      </gradientFill>
    </fill>
    <fill>
      <patternFill patternType="solid">
        <fgColor theme="3" tint="-0.499984740745262"/>
        <bgColor indexed="64"/>
      </patternFill>
    </fill>
    <fill>
      <gradientFill degree="180">
        <stop position="0">
          <color theme="3" tint="0.59999389629810485"/>
        </stop>
        <stop position="1">
          <color theme="3" tint="-0.49803155613879818"/>
        </stop>
      </gradientFill>
    </fill>
    <fill>
      <patternFill patternType="solid">
        <fgColor rgb="FF002060"/>
        <bgColor indexed="64"/>
      </patternFill>
    </fill>
  </fills>
  <borders count="2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00FF"/>
      </left>
      <right style="thick">
        <color rgb="FFFF00FF"/>
      </right>
      <top style="thick">
        <color rgb="FFFF00FF"/>
      </top>
      <bottom style="thick">
        <color rgb="FFFF00F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auto="1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rgb="FFFF0000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medium">
        <color rgb="FFFF0000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medium">
        <color rgb="FFFF0000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medium">
        <color rgb="FFFF0000"/>
      </left>
      <right style="thin">
        <color indexed="64"/>
      </right>
      <top style="hair">
        <color theme="1"/>
      </top>
      <bottom style="thin">
        <color theme="1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medium">
        <color rgb="FFFF0000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medium">
        <color rgb="FFFF0000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rgb="FFFF0000"/>
      </left>
      <right/>
      <top style="thin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1"/>
      </left>
      <right style="thin">
        <color theme="1"/>
      </right>
      <top style="hair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theme="0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0"/>
      </left>
      <right/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/>
      <top/>
      <bottom/>
      <diagonal/>
    </border>
    <border>
      <left/>
      <right style="double">
        <color rgb="FF00B0F0"/>
      </right>
      <top/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rgb="FFFF0000"/>
      </left>
      <right style="thick">
        <color rgb="FFFF0000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rgb="FFFF0000"/>
      </left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/>
  </cellStyleXfs>
  <cellXfs count="1109"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0" fillId="0" borderId="0" xfId="0" applyAlignment="1">
      <alignment horizontal="right"/>
    </xf>
    <xf numFmtId="38" fontId="2" fillId="0" borderId="0" xfId="1" applyFont="1" applyFill="1" applyBorder="1" applyAlignment="1">
      <alignment wrapText="1"/>
    </xf>
    <xf numFmtId="38" fontId="2" fillId="0" borderId="0" xfId="1" applyFont="1" applyBorder="1"/>
    <xf numFmtId="38" fontId="2" fillId="0" borderId="0" xfId="0" applyNumberFormat="1" applyFont="1" applyBorder="1"/>
    <xf numFmtId="0" fontId="0" fillId="3" borderId="0" xfId="0" applyFill="1"/>
    <xf numFmtId="0" fontId="4" fillId="3" borderId="5" xfId="0" applyFont="1" applyFill="1" applyBorder="1" applyAlignment="1">
      <alignment wrapText="1"/>
    </xf>
    <xf numFmtId="0" fontId="0" fillId="3" borderId="4" xfId="0" applyFill="1" applyBorder="1"/>
    <xf numFmtId="0" fontId="0" fillId="3" borderId="0" xfId="0" applyFill="1" applyAlignment="1">
      <alignment horizontal="right"/>
    </xf>
    <xf numFmtId="0" fontId="0" fillId="3" borderId="0" xfId="0" applyFill="1" applyBorder="1"/>
    <xf numFmtId="0" fontId="6" fillId="3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0" fillId="3" borderId="0" xfId="0" applyFill="1" applyAlignment="1" applyProtection="1">
      <alignment horizontal="right"/>
      <protection locked="0"/>
    </xf>
    <xf numFmtId="0" fontId="10" fillId="0" borderId="0" xfId="3">
      <alignment vertical="center"/>
    </xf>
    <xf numFmtId="0" fontId="10" fillId="0" borderId="0" xfId="3" applyAlignment="1">
      <alignment horizontal="right" vertical="center"/>
    </xf>
    <xf numFmtId="0" fontId="10" fillId="0" borderId="5" xfId="3" applyBorder="1" applyAlignment="1">
      <alignment horizontal="center" vertical="center"/>
    </xf>
    <xf numFmtId="0" fontId="10" fillId="0" borderId="4" xfId="3" applyBorder="1">
      <alignment vertical="center"/>
    </xf>
    <xf numFmtId="0" fontId="10" fillId="0" borderId="13" xfId="3" applyBorder="1">
      <alignment vertical="center"/>
    </xf>
    <xf numFmtId="0" fontId="10" fillId="0" borderId="6" xfId="3" applyBorder="1" applyAlignment="1">
      <alignment horizontal="center" vertical="center"/>
    </xf>
    <xf numFmtId="0" fontId="10" fillId="0" borderId="12" xfId="3" applyBorder="1">
      <alignment vertical="center"/>
    </xf>
    <xf numFmtId="0" fontId="10" fillId="0" borderId="7" xfId="3" applyBorder="1">
      <alignment vertical="center"/>
    </xf>
    <xf numFmtId="0" fontId="10" fillId="0" borderId="0" xfId="3" applyFill="1" applyBorder="1">
      <alignment vertical="center"/>
    </xf>
    <xf numFmtId="0" fontId="10" fillId="0" borderId="0" xfId="3" applyBorder="1">
      <alignment vertical="center"/>
    </xf>
    <xf numFmtId="178" fontId="10" fillId="0" borderId="0" xfId="3" applyNumberFormat="1" applyBorder="1">
      <alignment vertical="center"/>
    </xf>
    <xf numFmtId="0" fontId="11" fillId="0" borderId="0" xfId="3" applyFont="1">
      <alignment vertical="center"/>
    </xf>
    <xf numFmtId="38" fontId="10" fillId="0" borderId="2" xfId="3" applyNumberFormat="1" applyBorder="1">
      <alignment vertical="center"/>
    </xf>
    <xf numFmtId="38" fontId="10" fillId="0" borderId="9" xfId="3" applyNumberFormat="1" applyBorder="1">
      <alignment vertical="center"/>
    </xf>
    <xf numFmtId="38" fontId="10" fillId="0" borderId="2" xfId="3" applyNumberFormat="1" applyBorder="1" applyAlignment="1">
      <alignment vertical="center"/>
    </xf>
    <xf numFmtId="0" fontId="5" fillId="5" borderId="0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0" fillId="5" borderId="0" xfId="0" applyFill="1"/>
    <xf numFmtId="0" fontId="2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38" fontId="0" fillId="2" borderId="26" xfId="1" applyFont="1" applyFill="1" applyBorder="1" applyProtection="1">
      <protection locked="0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4" fillId="3" borderId="18" xfId="0" applyFont="1" applyFill="1" applyBorder="1"/>
    <xf numFmtId="0" fontId="0" fillId="3" borderId="26" xfId="0" applyFont="1" applyFill="1" applyBorder="1"/>
    <xf numFmtId="0" fontId="0" fillId="3" borderId="16" xfId="0" applyFont="1" applyFill="1" applyBorder="1"/>
    <xf numFmtId="0" fontId="0" fillId="0" borderId="0" xfId="0" applyFont="1" applyFill="1" applyBorder="1"/>
    <xf numFmtId="0" fontId="0" fillId="0" borderId="0" xfId="0" applyFont="1"/>
    <xf numFmtId="0" fontId="0" fillId="0" borderId="0" xfId="0" applyFont="1" applyFill="1" applyBorder="1" applyAlignment="1"/>
    <xf numFmtId="0" fontId="4" fillId="0" borderId="14" xfId="0" applyFont="1" applyFill="1" applyBorder="1" applyAlignment="1">
      <alignment wrapText="1"/>
    </xf>
    <xf numFmtId="0" fontId="4" fillId="0" borderId="24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0" fillId="0" borderId="17" xfId="0" applyBorder="1"/>
    <xf numFmtId="0" fontId="0" fillId="0" borderId="37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82" fontId="0" fillId="7" borderId="5" xfId="0" applyNumberFormat="1" applyFill="1" applyBorder="1"/>
    <xf numFmtId="0" fontId="0" fillId="6" borderId="27" xfId="0" applyFont="1" applyFill="1" applyBorder="1" applyAlignment="1">
      <alignment horizontal="center" vertical="center"/>
    </xf>
    <xf numFmtId="0" fontId="0" fillId="6" borderId="47" xfId="0" applyFont="1" applyFill="1" applyBorder="1" applyAlignment="1">
      <alignment horizontal="center" vertical="center"/>
    </xf>
    <xf numFmtId="38" fontId="10" fillId="7" borderId="2" xfId="3" applyNumberFormat="1" applyFill="1" applyBorder="1">
      <alignment vertical="center"/>
    </xf>
    <xf numFmtId="38" fontId="10" fillId="7" borderId="9" xfId="3" applyNumberFormat="1" applyFill="1" applyBorder="1">
      <alignment vertical="center"/>
    </xf>
    <xf numFmtId="38" fontId="10" fillId="7" borderId="2" xfId="3" applyNumberFormat="1" applyFill="1" applyBorder="1" applyAlignment="1">
      <alignment vertical="center"/>
    </xf>
    <xf numFmtId="38" fontId="10" fillId="7" borderId="5" xfId="3" applyNumberFormat="1" applyFill="1" applyBorder="1">
      <alignment vertical="center"/>
    </xf>
    <xf numFmtId="38" fontId="10" fillId="7" borderId="5" xfId="2" applyFont="1" applyFill="1" applyBorder="1">
      <alignment vertical="center"/>
    </xf>
    <xf numFmtId="0" fontId="18" fillId="0" borderId="10" xfId="3" applyFont="1" applyFill="1" applyBorder="1">
      <alignment vertical="center"/>
    </xf>
    <xf numFmtId="0" fontId="18" fillId="0" borderId="0" xfId="3" applyFont="1" applyFill="1" applyBorder="1">
      <alignment vertical="center"/>
    </xf>
    <xf numFmtId="181" fontId="10" fillId="0" borderId="0" xfId="3" applyNumberFormat="1" applyBorder="1">
      <alignment vertical="center"/>
    </xf>
    <xf numFmtId="181" fontId="10" fillId="0" borderId="0" xfId="3" applyNumberFormat="1">
      <alignment vertical="center"/>
    </xf>
    <xf numFmtId="0" fontId="0" fillId="0" borderId="0" xfId="0" applyAlignment="1">
      <alignment horizont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4" xfId="0" applyFont="1" applyBorder="1"/>
    <xf numFmtId="0" fontId="0" fillId="0" borderId="24" xfId="0" applyBorder="1"/>
    <xf numFmtId="38" fontId="0" fillId="7" borderId="43" xfId="0" applyNumberFormat="1" applyFill="1" applyBorder="1" applyAlignment="1">
      <alignment horizontal="right"/>
    </xf>
    <xf numFmtId="38" fontId="0" fillId="7" borderId="24" xfId="0" applyNumberFormat="1" applyFill="1" applyBorder="1" applyAlignment="1">
      <alignment horizontal="right"/>
    </xf>
    <xf numFmtId="180" fontId="0" fillId="8" borderId="47" xfId="0" applyNumberFormat="1" applyFill="1" applyBorder="1"/>
    <xf numFmtId="38" fontId="0" fillId="7" borderId="27" xfId="1" applyFont="1" applyFill="1" applyBorder="1"/>
    <xf numFmtId="0" fontId="0" fillId="0" borderId="0" xfId="0" applyBorder="1"/>
    <xf numFmtId="178" fontId="0" fillId="8" borderId="47" xfId="0" applyNumberFormat="1" applyFill="1" applyBorder="1" applyProtection="1">
      <protection locked="0"/>
    </xf>
    <xf numFmtId="38" fontId="0" fillId="7" borderId="24" xfId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8" fontId="0" fillId="0" borderId="0" xfId="1" applyFont="1" applyFill="1" applyBorder="1"/>
    <xf numFmtId="38" fontId="0" fillId="7" borderId="47" xfId="1" applyFont="1" applyFill="1" applyBorder="1"/>
    <xf numFmtId="0" fontId="4" fillId="0" borderId="0" xfId="0" applyFont="1" applyFill="1" applyBorder="1" applyAlignment="1">
      <alignment horizontal="center" vertical="center" wrapText="1"/>
    </xf>
    <xf numFmtId="38" fontId="0" fillId="0" borderId="0" xfId="0" applyNumberFormat="1" applyFill="1" applyBorder="1"/>
    <xf numFmtId="38" fontId="2" fillId="7" borderId="47" xfId="0" applyNumberFormat="1" applyFont="1" applyFill="1" applyBorder="1"/>
    <xf numFmtId="176" fontId="0" fillId="0" borderId="62" xfId="1" applyNumberFormat="1" applyFont="1" applyFill="1" applyBorder="1"/>
    <xf numFmtId="38" fontId="2" fillId="7" borderId="24" xfId="0" applyNumberFormat="1" applyFont="1" applyFill="1" applyBorder="1"/>
    <xf numFmtId="0" fontId="20" fillId="0" borderId="0" xfId="0" applyFont="1" applyFill="1" applyBorder="1" applyAlignment="1" applyProtection="1">
      <alignment horizontal="left" vertical="center"/>
    </xf>
    <xf numFmtId="38" fontId="2" fillId="7" borderId="27" xfId="0" applyNumberFormat="1" applyFont="1" applyFill="1" applyBorder="1"/>
    <xf numFmtId="0" fontId="2" fillId="5" borderId="0" xfId="0" applyFont="1" applyFill="1"/>
    <xf numFmtId="0" fontId="2" fillId="5" borderId="0" xfId="0" applyFont="1" applyFill="1" applyAlignment="1">
      <alignment vertical="center"/>
    </xf>
    <xf numFmtId="0" fontId="0" fillId="5" borderId="0" xfId="0" applyFill="1" applyAlignment="1">
      <alignment horizontal="left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Protection="1">
      <protection locked="0"/>
    </xf>
    <xf numFmtId="0" fontId="4" fillId="5" borderId="63" xfId="0" applyFont="1" applyFill="1" applyBorder="1" applyProtection="1">
      <protection locked="0"/>
    </xf>
    <xf numFmtId="0" fontId="4" fillId="5" borderId="64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wrapText="1"/>
      <protection locked="0"/>
    </xf>
    <xf numFmtId="0" fontId="2" fillId="5" borderId="0" xfId="0" applyFont="1" applyFill="1" applyAlignment="1">
      <alignment wrapText="1"/>
    </xf>
    <xf numFmtId="38" fontId="2" fillId="5" borderId="0" xfId="0" applyNumberFormat="1" applyFont="1" applyFill="1" applyBorder="1" applyProtection="1">
      <protection locked="0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Alignment="1" applyProtection="1">
      <alignment vertical="center"/>
      <protection locked="0"/>
    </xf>
    <xf numFmtId="38" fontId="0" fillId="5" borderId="0" xfId="0" applyNumberFormat="1" applyFont="1" applyFill="1" applyBorder="1" applyAlignment="1" applyProtection="1">
      <alignment horizontal="left" vertical="center"/>
      <protection locked="0"/>
    </xf>
    <xf numFmtId="0" fontId="0" fillId="5" borderId="0" xfId="0" applyFont="1" applyFill="1" applyAlignment="1" applyProtection="1">
      <alignment horizontal="right"/>
      <protection locked="0"/>
    </xf>
    <xf numFmtId="0" fontId="0" fillId="0" borderId="0" xfId="0" applyFill="1"/>
    <xf numFmtId="0" fontId="0" fillId="0" borderId="0" xfId="0" applyFont="1" applyFill="1" applyAlignment="1" applyProtection="1">
      <alignment horizontal="right"/>
      <protection locked="0"/>
    </xf>
    <xf numFmtId="0" fontId="21" fillId="0" borderId="4" xfId="0" applyFont="1" applyBorder="1" applyAlignment="1">
      <alignment vertical="center"/>
    </xf>
    <xf numFmtId="181" fontId="21" fillId="0" borderId="2" xfId="3" applyNumberFormat="1" applyFont="1" applyBorder="1">
      <alignment vertical="center"/>
    </xf>
    <xf numFmtId="181" fontId="21" fillId="0" borderId="3" xfId="3" applyNumberFormat="1" applyFont="1" applyBorder="1" applyAlignment="1">
      <alignment horizontal="center" vertical="center"/>
    </xf>
    <xf numFmtId="0" fontId="21" fillId="0" borderId="0" xfId="3" applyFont="1" applyAlignment="1">
      <alignment horizontal="right" vertical="center"/>
    </xf>
    <xf numFmtId="0" fontId="21" fillId="0" borderId="0" xfId="3" applyFont="1" applyAlignment="1">
      <alignment horizontal="right"/>
    </xf>
    <xf numFmtId="0" fontId="21" fillId="0" borderId="0" xfId="3" applyFont="1" applyAlignment="1">
      <alignment horizontal="center" vertical="center"/>
    </xf>
    <xf numFmtId="0" fontId="25" fillId="0" borderId="0" xfId="3" applyFont="1" applyBorder="1" applyAlignment="1">
      <alignment vertical="center"/>
    </xf>
    <xf numFmtId="0" fontId="25" fillId="0" borderId="0" xfId="3" applyFont="1" applyAlignment="1">
      <alignment vertical="center"/>
    </xf>
    <xf numFmtId="0" fontId="21" fillId="0" borderId="0" xfId="3" applyFont="1" applyFill="1" applyBorder="1" applyAlignment="1">
      <alignment horizontal="center" vertical="center"/>
    </xf>
    <xf numFmtId="0" fontId="21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0" fontId="21" fillId="0" borderId="5" xfId="3" applyFont="1" applyBorder="1" applyAlignment="1">
      <alignment vertical="center"/>
    </xf>
    <xf numFmtId="0" fontId="21" fillId="0" borderId="5" xfId="3" applyFont="1" applyFill="1" applyBorder="1" applyAlignment="1">
      <alignment horizontal="center" vertical="center"/>
    </xf>
    <xf numFmtId="3" fontId="21" fillId="6" borderId="5" xfId="3" applyNumberFormat="1" applyFont="1" applyFill="1" applyBorder="1" applyAlignment="1">
      <alignment vertical="center"/>
    </xf>
    <xf numFmtId="3" fontId="21" fillId="7" borderId="5" xfId="3" applyNumberFormat="1" applyFont="1" applyFill="1" applyBorder="1" applyAlignment="1">
      <alignment vertical="center"/>
    </xf>
    <xf numFmtId="0" fontId="21" fillId="0" borderId="5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13" xfId="3" applyFont="1" applyBorder="1" applyAlignment="1">
      <alignment vertical="center"/>
    </xf>
    <xf numFmtId="0" fontId="21" fillId="0" borderId="3" xfId="3" applyFont="1" applyBorder="1" applyAlignment="1">
      <alignment vertical="center"/>
    </xf>
    <xf numFmtId="0" fontId="21" fillId="0" borderId="1" xfId="3" applyFont="1" applyBorder="1" applyAlignment="1">
      <alignment vertical="center"/>
    </xf>
    <xf numFmtId="0" fontId="21" fillId="0" borderId="2" xfId="3" applyFont="1" applyBorder="1" applyAlignment="1">
      <alignment vertical="center"/>
    </xf>
    <xf numFmtId="38" fontId="21" fillId="6" borderId="5" xfId="3" applyNumberFormat="1" applyFont="1" applyFill="1" applyBorder="1" applyAlignment="1">
      <alignment vertical="center"/>
    </xf>
    <xf numFmtId="38" fontId="21" fillId="7" borderId="5" xfId="3" applyNumberFormat="1" applyFont="1" applyFill="1" applyBorder="1" applyAlignment="1">
      <alignment vertical="center"/>
    </xf>
    <xf numFmtId="38" fontId="21" fillId="8" borderId="1" xfId="3" applyNumberFormat="1" applyFont="1" applyFill="1" applyBorder="1" applyAlignment="1">
      <alignment vertical="center"/>
    </xf>
    <xf numFmtId="38" fontId="21" fillId="7" borderId="2" xfId="3" applyNumberFormat="1" applyFont="1" applyFill="1" applyBorder="1" applyAlignment="1">
      <alignment vertical="center"/>
    </xf>
    <xf numFmtId="38" fontId="21" fillId="8" borderId="2" xfId="3" applyNumberFormat="1" applyFont="1" applyFill="1" applyBorder="1" applyAlignment="1">
      <alignment vertical="center"/>
    </xf>
    <xf numFmtId="38" fontId="21" fillId="7" borderId="1" xfId="3" applyNumberFormat="1" applyFont="1" applyFill="1" applyBorder="1" applyAlignment="1">
      <alignment vertical="center"/>
    </xf>
    <xf numFmtId="38" fontId="21" fillId="7" borderId="70" xfId="3" applyNumberFormat="1" applyFont="1" applyFill="1" applyBorder="1" applyAlignment="1">
      <alignment vertical="center"/>
    </xf>
    <xf numFmtId="38" fontId="21" fillId="8" borderId="71" xfId="3" applyNumberFormat="1" applyFont="1" applyFill="1" applyBorder="1" applyAlignment="1">
      <alignment vertical="center"/>
    </xf>
    <xf numFmtId="38" fontId="21" fillId="6" borderId="3" xfId="3" applyNumberFormat="1" applyFont="1" applyFill="1" applyBorder="1" applyAlignment="1">
      <alignment vertical="center"/>
    </xf>
    <xf numFmtId="0" fontId="10" fillId="0" borderId="0" xfId="3" applyFill="1">
      <alignment vertical="center"/>
    </xf>
    <xf numFmtId="0" fontId="10" fillId="0" borderId="0" xfId="3" applyFill="1" applyAlignment="1">
      <alignment horizontal="right" vertical="center"/>
    </xf>
    <xf numFmtId="38" fontId="21" fillId="6" borderId="1" xfId="3" applyNumberFormat="1" applyFont="1" applyFill="1" applyBorder="1" applyAlignment="1">
      <alignment vertical="center"/>
    </xf>
    <xf numFmtId="38" fontId="21" fillId="6" borderId="2" xfId="3" applyNumberFormat="1" applyFont="1" applyFill="1" applyBorder="1" applyAlignment="1">
      <alignment vertical="center"/>
    </xf>
    <xf numFmtId="38" fontId="21" fillId="7" borderId="1" xfId="3" applyNumberFormat="1" applyFont="1" applyFill="1" applyBorder="1" applyAlignment="1">
      <alignment horizontal="right" vertical="center"/>
    </xf>
    <xf numFmtId="38" fontId="21" fillId="7" borderId="2" xfId="3" applyNumberFormat="1" applyFont="1" applyFill="1" applyBorder="1" applyAlignment="1">
      <alignment horizontal="right" vertical="center"/>
    </xf>
    <xf numFmtId="38" fontId="21" fillId="7" borderId="3" xfId="3" applyNumberFormat="1" applyFont="1" applyFill="1" applyBorder="1" applyAlignment="1">
      <alignment horizontal="right" vertical="center"/>
    </xf>
    <xf numFmtId="38" fontId="21" fillId="7" borderId="3" xfId="3" applyNumberFormat="1" applyFont="1" applyFill="1" applyBorder="1" applyAlignment="1">
      <alignment vertical="center"/>
    </xf>
    <xf numFmtId="0" fontId="21" fillId="0" borderId="7" xfId="3" applyFont="1" applyBorder="1" applyAlignment="1">
      <alignment vertical="center"/>
    </xf>
    <xf numFmtId="3" fontId="21" fillId="7" borderId="1" xfId="3" applyNumberFormat="1" applyFont="1" applyFill="1" applyBorder="1" applyAlignment="1">
      <alignment vertical="center"/>
    </xf>
    <xf numFmtId="3" fontId="21" fillId="7" borderId="3" xfId="3" applyNumberFormat="1" applyFont="1" applyFill="1" applyBorder="1" applyAlignment="1">
      <alignment vertical="center"/>
    </xf>
    <xf numFmtId="3" fontId="21" fillId="6" borderId="1" xfId="3" applyNumberFormat="1" applyFont="1" applyFill="1" applyBorder="1" applyAlignment="1">
      <alignment vertical="center"/>
    </xf>
    <xf numFmtId="3" fontId="21" fillId="6" borderId="3" xfId="3" applyNumberFormat="1" applyFont="1" applyFill="1" applyBorder="1" applyAlignment="1">
      <alignment vertical="center"/>
    </xf>
    <xf numFmtId="38" fontId="0" fillId="7" borderId="16" xfId="0" applyNumberFormat="1" applyFill="1" applyBorder="1" applyProtection="1"/>
    <xf numFmtId="181" fontId="0" fillId="6" borderId="27" xfId="0" applyNumberFormat="1" applyFill="1" applyBorder="1" applyAlignment="1">
      <alignment horizontal="right"/>
    </xf>
    <xf numFmtId="38" fontId="2" fillId="0" borderId="43" xfId="0" applyNumberFormat="1" applyFont="1" applyFill="1" applyBorder="1" applyProtection="1">
      <protection locked="0"/>
    </xf>
    <xf numFmtId="38" fontId="2" fillId="0" borderId="90" xfId="0" applyNumberFormat="1" applyFont="1" applyFill="1" applyBorder="1" applyProtection="1">
      <protection locked="0"/>
    </xf>
    <xf numFmtId="38" fontId="2" fillId="0" borderId="24" xfId="0" applyNumberFormat="1" applyFont="1" applyFill="1" applyBorder="1" applyProtection="1">
      <protection locked="0"/>
    </xf>
    <xf numFmtId="0" fontId="4" fillId="5" borderId="10" xfId="0" applyFont="1" applyFill="1" applyBorder="1" applyProtection="1">
      <protection locked="0"/>
    </xf>
    <xf numFmtId="0" fontId="4" fillId="5" borderId="60" xfId="0" applyFont="1" applyFill="1" applyBorder="1" applyAlignment="1" applyProtection="1">
      <alignment horizontal="center" vertical="center" wrapText="1"/>
      <protection locked="0"/>
    </xf>
    <xf numFmtId="0" fontId="11" fillId="0" borderId="0" xfId="3" applyFont="1" applyBorder="1">
      <alignment vertical="center"/>
    </xf>
    <xf numFmtId="178" fontId="0" fillId="7" borderId="24" xfId="0" applyNumberFormat="1" applyFill="1" applyBorder="1" applyAlignment="1">
      <alignment vertical="center"/>
    </xf>
    <xf numFmtId="0" fontId="4" fillId="3" borderId="33" xfId="0" applyFont="1" applyFill="1" applyBorder="1" applyAlignment="1" applyProtection="1">
      <alignment horizontal="left" vertical="center" wrapText="1"/>
    </xf>
    <xf numFmtId="0" fontId="4" fillId="3" borderId="34" xfId="0" applyFont="1" applyFill="1" applyBorder="1" applyAlignment="1" applyProtection="1">
      <alignment horizontal="left" vertical="center" wrapText="1"/>
    </xf>
    <xf numFmtId="0" fontId="0" fillId="3" borderId="33" xfId="0" applyFont="1" applyFill="1" applyBorder="1" applyAlignment="1" applyProtection="1">
      <alignment horizontal="left" vertical="center"/>
    </xf>
    <xf numFmtId="0" fontId="0" fillId="3" borderId="34" xfId="0" applyFont="1" applyFill="1" applyBorder="1" applyAlignment="1" applyProtection="1">
      <alignment horizontal="left" vertical="center"/>
    </xf>
    <xf numFmtId="0" fontId="0" fillId="3" borderId="29" xfId="0" applyFont="1" applyFill="1" applyBorder="1" applyAlignment="1">
      <alignment vertical="center"/>
    </xf>
    <xf numFmtId="0" fontId="0" fillId="3" borderId="26" xfId="0" applyFont="1" applyFill="1" applyBorder="1" applyAlignment="1">
      <alignment vertical="center" wrapText="1"/>
    </xf>
    <xf numFmtId="0" fontId="4" fillId="3" borderId="31" xfId="0" applyFont="1" applyFill="1" applyBorder="1" applyAlignment="1" applyProtection="1">
      <alignment horizontal="center" vertical="center"/>
    </xf>
    <xf numFmtId="0" fontId="21" fillId="0" borderId="0" xfId="3" applyFont="1">
      <alignment vertical="center"/>
    </xf>
    <xf numFmtId="0" fontId="21" fillId="0" borderId="0" xfId="3" applyFont="1" applyBorder="1">
      <alignment vertical="center"/>
    </xf>
    <xf numFmtId="176" fontId="10" fillId="7" borderId="5" xfId="2" applyNumberFormat="1" applyFont="1" applyFill="1" applyBorder="1">
      <alignment vertical="center"/>
    </xf>
    <xf numFmtId="0" fontId="10" fillId="0" borderId="5" xfId="3" applyBorder="1">
      <alignment vertical="center"/>
    </xf>
    <xf numFmtId="0" fontId="10" fillId="0" borderId="5" xfId="3" applyBorder="1" applyAlignment="1">
      <alignment horizontal="center" vertical="center"/>
    </xf>
    <xf numFmtId="38" fontId="10" fillId="0" borderId="11" xfId="2" applyFont="1" applyBorder="1">
      <alignment vertical="center"/>
    </xf>
    <xf numFmtId="0" fontId="10" fillId="0" borderId="4" xfId="3" applyBorder="1" applyAlignment="1">
      <alignment horizontal="center" vertical="center"/>
    </xf>
    <xf numFmtId="0" fontId="10" fillId="0" borderId="1" xfId="3" applyBorder="1" applyAlignment="1">
      <alignment vertical="center"/>
    </xf>
    <xf numFmtId="0" fontId="10" fillId="0" borderId="3" xfId="3" applyBorder="1" applyAlignment="1">
      <alignment vertical="center"/>
    </xf>
    <xf numFmtId="0" fontId="10" fillId="0" borderId="5" xfId="3" applyBorder="1" applyAlignment="1">
      <alignment horizontal="center" vertical="center"/>
    </xf>
    <xf numFmtId="9" fontId="10" fillId="7" borderId="9" xfId="3" applyNumberFormat="1" applyFill="1" applyBorder="1">
      <alignment vertical="center"/>
    </xf>
    <xf numFmtId="9" fontId="10" fillId="7" borderId="6" xfId="3" applyNumberFormat="1" applyFill="1" applyBorder="1">
      <alignment vertical="center"/>
    </xf>
    <xf numFmtId="0" fontId="21" fillId="0" borderId="0" xfId="3" applyFont="1" applyBorder="1" applyAlignment="1">
      <alignment horizontal="center" vertical="center"/>
    </xf>
    <xf numFmtId="3" fontId="21" fillId="7" borderId="2" xfId="3" applyNumberFormat="1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33" fillId="0" borderId="12" xfId="0" applyFont="1" applyFill="1" applyBorder="1" applyAlignment="1">
      <alignment vertical="center"/>
    </xf>
    <xf numFmtId="0" fontId="33" fillId="0" borderId="10" xfId="0" applyFont="1" applyFill="1" applyBorder="1" applyAlignment="1">
      <alignment vertical="center"/>
    </xf>
    <xf numFmtId="0" fontId="33" fillId="0" borderId="4" xfId="0" applyFont="1" applyFill="1" applyBorder="1" applyAlignment="1">
      <alignment vertical="center"/>
    </xf>
    <xf numFmtId="0" fontId="33" fillId="0" borderId="69" xfId="0" applyFont="1" applyFill="1" applyBorder="1" applyAlignment="1">
      <alignment vertical="center"/>
    </xf>
    <xf numFmtId="0" fontId="33" fillId="0" borderId="7" xfId="0" applyFont="1" applyFill="1" applyBorder="1" applyAlignment="1">
      <alignment vertical="center"/>
    </xf>
    <xf numFmtId="0" fontId="33" fillId="0" borderId="110" xfId="0" applyFont="1" applyFill="1" applyBorder="1" applyAlignment="1">
      <alignment vertical="center"/>
    </xf>
    <xf numFmtId="0" fontId="33" fillId="0" borderId="112" xfId="0" applyFont="1" applyFill="1" applyBorder="1" applyAlignment="1">
      <alignment vertical="center"/>
    </xf>
    <xf numFmtId="0" fontId="33" fillId="0" borderId="114" xfId="0" applyFont="1" applyFill="1" applyBorder="1" applyAlignment="1">
      <alignment vertical="center"/>
    </xf>
    <xf numFmtId="0" fontId="33" fillId="0" borderId="116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0" xfId="3" applyBorder="1" applyAlignment="1">
      <alignment horizontal="center" vertical="center"/>
    </xf>
    <xf numFmtId="38" fontId="10" fillId="0" borderId="0" xfId="3" applyNumberFormat="1" applyBorder="1">
      <alignment vertical="center"/>
    </xf>
    <xf numFmtId="3" fontId="21" fillId="6" borderId="2" xfId="3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11" xfId="3" applyFont="1" applyBorder="1" applyAlignment="1">
      <alignment horizontal="center" vertical="center"/>
    </xf>
    <xf numFmtId="0" fontId="10" fillId="0" borderId="9" xfId="3" applyBorder="1">
      <alignment vertical="center"/>
    </xf>
    <xf numFmtId="0" fontId="21" fillId="0" borderId="5" xfId="3" applyFont="1" applyBorder="1" applyAlignment="1">
      <alignment horizontal="center" vertical="center" shrinkToFit="1"/>
    </xf>
    <xf numFmtId="0" fontId="21" fillId="11" borderId="3" xfId="3" applyFont="1" applyFill="1" applyBorder="1" applyAlignment="1">
      <alignment vertical="center"/>
    </xf>
    <xf numFmtId="38" fontId="21" fillId="11" borderId="2" xfId="3" applyNumberFormat="1" applyFont="1" applyFill="1" applyBorder="1" applyAlignment="1">
      <alignment vertical="center"/>
    </xf>
    <xf numFmtId="38" fontId="21" fillId="0" borderId="0" xfId="3" applyNumberFormat="1" applyFont="1" applyFill="1" applyBorder="1" applyAlignment="1">
      <alignment vertical="center"/>
    </xf>
    <xf numFmtId="3" fontId="21" fillId="12" borderId="5" xfId="3" applyNumberFormat="1" applyFont="1" applyFill="1" applyBorder="1" applyAlignment="1">
      <alignment vertical="center"/>
    </xf>
    <xf numFmtId="38" fontId="10" fillId="0" borderId="9" xfId="3" applyNumberFormat="1" applyFill="1" applyBorder="1">
      <alignment vertical="center"/>
    </xf>
    <xf numFmtId="38" fontId="10" fillId="7" borderId="6" xfId="3" applyNumberFormat="1" applyFill="1" applyBorder="1">
      <alignment vertical="center"/>
    </xf>
    <xf numFmtId="9" fontId="10" fillId="7" borderId="2" xfId="3" applyNumberFormat="1" applyFill="1" applyBorder="1">
      <alignment vertical="center"/>
    </xf>
    <xf numFmtId="9" fontId="10" fillId="7" borderId="5" xfId="3" applyNumberFormat="1" applyFill="1" applyBorder="1">
      <alignment vertical="center"/>
    </xf>
    <xf numFmtId="38" fontId="21" fillId="0" borderId="10" xfId="3" applyNumberFormat="1" applyFont="1" applyFill="1" applyBorder="1" applyAlignment="1">
      <alignment vertical="center"/>
    </xf>
    <xf numFmtId="3" fontId="21" fillId="0" borderId="0" xfId="3" applyNumberFormat="1" applyFont="1" applyFill="1" applyBorder="1" applyAlignment="1">
      <alignment vertical="center"/>
    </xf>
    <xf numFmtId="0" fontId="21" fillId="0" borderId="7" xfId="3" applyFont="1" applyFill="1" applyBorder="1" applyAlignment="1">
      <alignment horizontal="center" vertical="center"/>
    </xf>
    <xf numFmtId="38" fontId="21" fillId="0" borderId="7" xfId="3" applyNumberFormat="1" applyFont="1" applyFill="1" applyBorder="1" applyAlignment="1">
      <alignment horizontal="right" vertical="center"/>
    </xf>
    <xf numFmtId="38" fontId="21" fillId="0" borderId="7" xfId="3" applyNumberFormat="1" applyFont="1" applyFill="1" applyBorder="1" applyAlignment="1">
      <alignment vertical="center"/>
    </xf>
    <xf numFmtId="38" fontId="21" fillId="0" borderId="0" xfId="3" applyNumberFormat="1" applyFont="1" applyFill="1" applyBorder="1" applyAlignment="1">
      <alignment horizontal="right" vertical="center"/>
    </xf>
    <xf numFmtId="179" fontId="21" fillId="0" borderId="0" xfId="3" applyNumberFormat="1" applyFont="1" applyBorder="1" applyAlignment="1">
      <alignment vertical="center"/>
    </xf>
    <xf numFmtId="9" fontId="10" fillId="7" borderId="1" xfId="3" applyNumberFormat="1" applyFill="1" applyBorder="1">
      <alignment vertical="center"/>
    </xf>
    <xf numFmtId="9" fontId="10" fillId="7" borderId="3" xfId="3" applyNumberFormat="1" applyFill="1" applyBorder="1">
      <alignment vertical="center"/>
    </xf>
    <xf numFmtId="178" fontId="10" fillId="12" borderId="5" xfId="3" applyNumberFormat="1" applyFill="1" applyBorder="1">
      <alignment vertical="center"/>
    </xf>
    <xf numFmtId="38" fontId="21" fillId="12" borderId="2" xfId="3" applyNumberFormat="1" applyFont="1" applyFill="1" applyBorder="1" applyAlignment="1">
      <alignment vertical="center"/>
    </xf>
    <xf numFmtId="9" fontId="10" fillId="12" borderId="9" xfId="3" applyNumberFormat="1" applyFill="1" applyBorder="1">
      <alignment vertical="center"/>
    </xf>
    <xf numFmtId="9" fontId="10" fillId="7" borderId="96" xfId="3" applyNumberFormat="1" applyFill="1" applyBorder="1" applyAlignment="1">
      <alignment vertical="center"/>
    </xf>
    <xf numFmtId="10" fontId="10" fillId="7" borderId="2" xfId="2" applyNumberFormat="1" applyFont="1" applyFill="1" applyBorder="1">
      <alignment vertical="center"/>
    </xf>
    <xf numFmtId="10" fontId="10" fillId="7" borderId="5" xfId="2" applyNumberFormat="1" applyFont="1" applyFill="1" applyBorder="1">
      <alignment vertical="center"/>
    </xf>
    <xf numFmtId="10" fontId="10" fillId="7" borderId="6" xfId="3" applyNumberFormat="1" applyFill="1" applyBorder="1">
      <alignment vertical="center"/>
    </xf>
    <xf numFmtId="9" fontId="10" fillId="12" borderId="2" xfId="3" applyNumberFormat="1" applyFill="1" applyBorder="1">
      <alignment vertical="center"/>
    </xf>
    <xf numFmtId="9" fontId="10" fillId="7" borderId="3" xfId="3" applyNumberFormat="1" applyFill="1" applyBorder="1" applyAlignment="1">
      <alignment vertical="center"/>
    </xf>
    <xf numFmtId="9" fontId="10" fillId="7" borderId="96" xfId="3" applyNumberFormat="1" applyFill="1" applyBorder="1">
      <alignment vertical="center"/>
    </xf>
    <xf numFmtId="0" fontId="25" fillId="0" borderId="0" xfId="3" applyFont="1" applyBorder="1" applyAlignment="1">
      <alignment horizontal="left" vertical="center"/>
    </xf>
    <xf numFmtId="0" fontId="10" fillId="0" borderId="0" xfId="3" applyProtection="1">
      <alignment vertical="center"/>
    </xf>
    <xf numFmtId="0" fontId="31" fillId="0" borderId="0" xfId="3" applyFont="1" applyProtection="1">
      <alignment vertical="center"/>
    </xf>
    <xf numFmtId="0" fontId="10" fillId="5" borderId="0" xfId="3" applyFill="1" applyProtection="1">
      <alignment vertical="center"/>
    </xf>
    <xf numFmtId="0" fontId="10" fillId="0" borderId="0" xfId="3" applyAlignment="1" applyProtection="1">
      <alignment horizontal="right" vertical="center"/>
    </xf>
    <xf numFmtId="0" fontId="27" fillId="0" borderId="0" xfId="3" applyFont="1" applyFill="1" applyProtection="1">
      <alignment vertical="center"/>
    </xf>
    <xf numFmtId="0" fontId="10" fillId="0" borderId="0" xfId="3" applyFill="1" applyProtection="1">
      <alignment vertical="center"/>
    </xf>
    <xf numFmtId="0" fontId="10" fillId="0" borderId="52" xfId="3" applyBorder="1" applyAlignment="1" applyProtection="1">
      <alignment horizontal="center" vertical="center"/>
    </xf>
    <xf numFmtId="0" fontId="10" fillId="0" borderId="50" xfId="3" applyBorder="1" applyProtection="1">
      <alignment vertical="center"/>
    </xf>
    <xf numFmtId="0" fontId="10" fillId="0" borderId="31" xfId="3" applyBorder="1" applyAlignment="1" applyProtection="1">
      <alignment horizontal="center" vertical="center"/>
    </xf>
    <xf numFmtId="0" fontId="10" fillId="0" borderId="51" xfId="3" applyBorder="1" applyProtection="1">
      <alignment vertical="center"/>
    </xf>
    <xf numFmtId="0" fontId="17" fillId="0" borderId="0" xfId="3" applyFont="1" applyProtection="1">
      <alignment vertical="center"/>
    </xf>
    <xf numFmtId="0" fontId="31" fillId="0" borderId="0" xfId="3" applyFont="1" applyAlignment="1" applyProtection="1">
      <alignment horizontal="right" vertical="center"/>
    </xf>
    <xf numFmtId="0" fontId="10" fillId="0" borderId="1" xfId="3" applyBorder="1" applyProtection="1">
      <alignment vertical="center"/>
    </xf>
    <xf numFmtId="0" fontId="10" fillId="0" borderId="1" xfId="3" applyFont="1" applyBorder="1" applyAlignment="1" applyProtection="1">
      <alignment horizontal="center" vertical="center"/>
    </xf>
    <xf numFmtId="0" fontId="10" fillId="0" borderId="5" xfId="3" applyBorder="1" applyAlignment="1" applyProtection="1">
      <alignment horizontal="center" vertical="center"/>
    </xf>
    <xf numFmtId="0" fontId="10" fillId="0" borderId="4" xfId="3" applyBorder="1" applyProtection="1">
      <alignment vertical="center"/>
    </xf>
    <xf numFmtId="38" fontId="10" fillId="7" borderId="103" xfId="3" applyNumberFormat="1" applyFill="1" applyBorder="1" applyProtection="1">
      <alignment vertical="center"/>
    </xf>
    <xf numFmtId="0" fontId="10" fillId="0" borderId="0" xfId="3" applyBorder="1" applyProtection="1">
      <alignment vertical="center"/>
    </xf>
    <xf numFmtId="38" fontId="10" fillId="0" borderId="0" xfId="3" applyNumberFormat="1" applyFill="1" applyBorder="1" applyProtection="1">
      <alignment vertical="center"/>
    </xf>
    <xf numFmtId="0" fontId="29" fillId="0" borderId="0" xfId="3" applyFont="1" applyProtection="1">
      <alignment vertical="center"/>
    </xf>
    <xf numFmtId="0" fontId="28" fillId="0" borderId="0" xfId="3" applyFont="1" applyProtection="1">
      <alignment vertical="center"/>
    </xf>
    <xf numFmtId="0" fontId="32" fillId="0" borderId="0" xfId="3" applyFont="1" applyFill="1" applyProtection="1">
      <alignment vertical="center"/>
    </xf>
    <xf numFmtId="0" fontId="10" fillId="5" borderId="0" xfId="3" applyFont="1" applyFill="1" applyBorder="1" applyProtection="1">
      <alignment vertical="center"/>
    </xf>
    <xf numFmtId="38" fontId="10" fillId="5" borderId="0" xfId="3" applyNumberFormat="1" applyFill="1" applyBorder="1" applyAlignment="1" applyProtection="1">
      <alignment horizontal="center" vertical="center"/>
    </xf>
    <xf numFmtId="0" fontId="17" fillId="0" borderId="0" xfId="3" applyFont="1" applyFill="1" applyProtection="1">
      <alignment vertical="center"/>
    </xf>
    <xf numFmtId="0" fontId="10" fillId="5" borderId="0" xfId="3" applyFill="1" applyBorder="1" applyProtection="1">
      <alignment vertical="center"/>
    </xf>
    <xf numFmtId="0" fontId="27" fillId="0" borderId="0" xfId="3" applyFont="1" applyProtection="1">
      <alignment vertical="center"/>
    </xf>
    <xf numFmtId="38" fontId="10" fillId="0" borderId="0" xfId="3" applyNumberFormat="1" applyFill="1" applyBorder="1" applyAlignment="1" applyProtection="1">
      <alignment horizontal="center" vertical="center"/>
    </xf>
    <xf numFmtId="0" fontId="27" fillId="0" borderId="0" xfId="3" applyFont="1" applyBorder="1" applyProtection="1">
      <alignment vertical="center"/>
    </xf>
    <xf numFmtId="0" fontId="10" fillId="0" borderId="5" xfId="3" applyBorder="1" applyProtection="1">
      <alignment vertical="center"/>
    </xf>
    <xf numFmtId="0" fontId="10" fillId="0" borderId="8" xfId="3" applyBorder="1" applyAlignment="1" applyProtection="1">
      <alignment horizontal="center" vertical="center"/>
    </xf>
    <xf numFmtId="0" fontId="10" fillId="0" borderId="7" xfId="3" applyBorder="1" applyProtection="1">
      <alignment vertical="center"/>
    </xf>
    <xf numFmtId="38" fontId="10" fillId="7" borderId="99" xfId="3" applyNumberFormat="1" applyFill="1" applyBorder="1" applyProtection="1">
      <alignment vertical="center"/>
    </xf>
    <xf numFmtId="0" fontId="10" fillId="0" borderId="75" xfId="3" applyBorder="1" applyProtection="1">
      <alignment vertical="center"/>
    </xf>
    <xf numFmtId="0" fontId="10" fillId="7" borderId="100" xfId="3" applyFill="1" applyBorder="1" applyProtection="1">
      <alignment vertical="center"/>
    </xf>
    <xf numFmtId="0" fontId="10" fillId="0" borderId="3" xfId="3" applyBorder="1" applyProtection="1">
      <alignment vertical="center"/>
    </xf>
    <xf numFmtId="38" fontId="10" fillId="7" borderId="3" xfId="3" applyNumberFormat="1" applyFill="1" applyBorder="1" applyProtection="1">
      <alignment vertical="center"/>
    </xf>
    <xf numFmtId="0" fontId="10" fillId="7" borderId="96" xfId="3" applyFill="1" applyBorder="1" applyProtection="1">
      <alignment vertical="center"/>
    </xf>
    <xf numFmtId="0" fontId="21" fillId="0" borderId="0" xfId="3" applyFont="1" applyProtection="1">
      <alignment vertical="center"/>
    </xf>
    <xf numFmtId="0" fontId="11" fillId="0" borderId="0" xfId="3" applyFont="1" applyProtection="1">
      <alignment vertical="center"/>
    </xf>
    <xf numFmtId="0" fontId="10" fillId="0" borderId="6" xfId="3" applyBorder="1" applyAlignment="1" applyProtection="1">
      <alignment horizontal="center" vertical="center"/>
    </xf>
    <xf numFmtId="0" fontId="10" fillId="7" borderId="6" xfId="3" applyFill="1" applyBorder="1" applyProtection="1">
      <alignment vertical="center"/>
    </xf>
    <xf numFmtId="0" fontId="10" fillId="0" borderId="12" xfId="3" applyBorder="1" applyProtection="1">
      <alignment vertical="center"/>
    </xf>
    <xf numFmtId="0" fontId="10" fillId="7" borderId="101" xfId="3" applyFill="1" applyBorder="1" applyProtection="1">
      <alignment vertical="center"/>
    </xf>
    <xf numFmtId="0" fontId="10" fillId="7" borderId="102" xfId="3" applyFill="1" applyBorder="1" applyProtection="1">
      <alignment vertical="center"/>
    </xf>
    <xf numFmtId="0" fontId="10" fillId="0" borderId="46" xfId="3" applyBorder="1" applyAlignment="1" applyProtection="1">
      <alignment vertical="top" wrapText="1"/>
    </xf>
    <xf numFmtId="0" fontId="10" fillId="0" borderId="55" xfId="3" applyBorder="1" applyAlignment="1" applyProtection="1">
      <alignment vertical="center" wrapText="1"/>
    </xf>
    <xf numFmtId="38" fontId="10" fillId="7" borderId="74" xfId="3" applyNumberFormat="1" applyFill="1" applyBorder="1" applyAlignment="1" applyProtection="1">
      <alignment vertical="center" wrapText="1"/>
    </xf>
    <xf numFmtId="0" fontId="10" fillId="0" borderId="0" xfId="3" applyAlignment="1" applyProtection="1">
      <alignment vertical="top" wrapText="1"/>
    </xf>
    <xf numFmtId="0" fontId="10" fillId="0" borderId="76" xfId="3" applyBorder="1" applyProtection="1">
      <alignment vertical="center"/>
    </xf>
    <xf numFmtId="38" fontId="10" fillId="7" borderId="97" xfId="3" applyNumberFormat="1" applyFill="1" applyBorder="1" applyProtection="1">
      <alignment vertical="center"/>
    </xf>
    <xf numFmtId="38" fontId="10" fillId="7" borderId="86" xfId="3" applyNumberFormat="1" applyFill="1" applyBorder="1" applyProtection="1">
      <alignment vertical="center"/>
    </xf>
    <xf numFmtId="0" fontId="10" fillId="0" borderId="91" xfId="3" applyBorder="1" applyProtection="1">
      <alignment vertical="center"/>
    </xf>
    <xf numFmtId="38" fontId="10" fillId="7" borderId="93" xfId="3" applyNumberFormat="1" applyFill="1" applyBorder="1" applyProtection="1">
      <alignment vertical="center"/>
    </xf>
    <xf numFmtId="38" fontId="10" fillId="7" borderId="98" xfId="3" applyNumberFormat="1" applyFill="1" applyBorder="1" applyProtection="1">
      <alignment vertical="center"/>
    </xf>
    <xf numFmtId="0" fontId="10" fillId="0" borderId="0" xfId="3" applyFill="1" applyBorder="1" applyProtection="1">
      <alignment vertical="center"/>
    </xf>
    <xf numFmtId="38" fontId="10" fillId="0" borderId="0" xfId="3" applyNumberFormat="1" applyProtection="1">
      <alignment vertical="center"/>
    </xf>
    <xf numFmtId="0" fontId="10" fillId="0" borderId="12" xfId="3" applyBorder="1" applyAlignment="1" applyProtection="1">
      <alignment vertical="center"/>
    </xf>
    <xf numFmtId="0" fontId="10" fillId="0" borderId="13" xfId="3" applyBorder="1" applyAlignment="1" applyProtection="1">
      <alignment vertical="center"/>
    </xf>
    <xf numFmtId="0" fontId="10" fillId="0" borderId="1" xfId="3" applyBorder="1" applyAlignment="1" applyProtection="1">
      <alignment horizontal="center" vertical="center"/>
    </xf>
    <xf numFmtId="38" fontId="10" fillId="7" borderId="104" xfId="3" applyNumberFormat="1" applyFill="1" applyBorder="1" applyProtection="1">
      <alignment vertical="center"/>
    </xf>
    <xf numFmtId="38" fontId="10" fillId="7" borderId="82" xfId="3" applyNumberFormat="1" applyFill="1" applyBorder="1" applyProtection="1">
      <alignment vertical="center"/>
    </xf>
    <xf numFmtId="38" fontId="10" fillId="7" borderId="105" xfId="3" applyNumberFormat="1" applyFill="1" applyBorder="1" applyProtection="1">
      <alignment vertical="center"/>
    </xf>
    <xf numFmtId="38" fontId="10" fillId="7" borderId="66" xfId="3" applyNumberFormat="1" applyFill="1" applyBorder="1" applyProtection="1">
      <alignment vertical="center"/>
    </xf>
    <xf numFmtId="38" fontId="10" fillId="7" borderId="106" xfId="3" applyNumberFormat="1" applyFill="1" applyBorder="1" applyProtection="1">
      <alignment vertical="center"/>
    </xf>
    <xf numFmtId="38" fontId="10" fillId="7" borderId="95" xfId="3" applyNumberFormat="1" applyFill="1" applyBorder="1" applyProtection="1">
      <alignment vertical="center"/>
    </xf>
    <xf numFmtId="38" fontId="10" fillId="7" borderId="107" xfId="3" applyNumberFormat="1" applyFill="1" applyBorder="1" applyProtection="1">
      <alignment vertical="center"/>
    </xf>
    <xf numFmtId="38" fontId="10" fillId="7" borderId="83" xfId="3" applyNumberFormat="1" applyFill="1" applyBorder="1" applyProtection="1">
      <alignment vertical="center"/>
    </xf>
    <xf numFmtId="0" fontId="23" fillId="0" borderId="0" xfId="3" applyFont="1" applyAlignment="1" applyProtection="1">
      <alignment vertical="center"/>
    </xf>
    <xf numFmtId="0" fontId="23" fillId="0" borderId="0" xfId="3" applyFont="1" applyAlignment="1" applyProtection="1">
      <alignment vertical="top"/>
    </xf>
    <xf numFmtId="0" fontId="23" fillId="0" borderId="0" xfId="3" applyFont="1" applyAlignment="1" applyProtection="1">
      <alignment vertical="top" wrapText="1"/>
    </xf>
    <xf numFmtId="38" fontId="10" fillId="4" borderId="77" xfId="3" applyNumberFormat="1" applyFill="1" applyBorder="1" applyProtection="1">
      <alignment vertical="center"/>
      <protection locked="0"/>
    </xf>
    <xf numFmtId="0" fontId="10" fillId="0" borderId="0" xfId="3" applyFont="1" applyProtection="1">
      <alignment vertical="center"/>
      <protection locked="0"/>
    </xf>
    <xf numFmtId="0" fontId="29" fillId="0" borderId="0" xfId="3" applyFont="1" applyFill="1" applyProtection="1">
      <alignment vertical="center"/>
      <protection locked="0"/>
    </xf>
    <xf numFmtId="38" fontId="10" fillId="4" borderId="78" xfId="3" applyNumberFormat="1" applyFill="1" applyBorder="1" applyProtection="1">
      <alignment vertical="center"/>
      <protection locked="0"/>
    </xf>
    <xf numFmtId="38" fontId="10" fillId="4" borderId="79" xfId="3" applyNumberFormat="1" applyFill="1" applyBorder="1" applyProtection="1">
      <alignment vertical="center"/>
      <protection locked="0"/>
    </xf>
    <xf numFmtId="38" fontId="10" fillId="4" borderId="80" xfId="3" applyNumberFormat="1" applyFill="1" applyBorder="1" applyProtection="1">
      <alignment vertical="center"/>
      <protection locked="0"/>
    </xf>
    <xf numFmtId="38" fontId="10" fillId="4" borderId="81" xfId="3" applyNumberFormat="1" applyFill="1" applyBorder="1" applyProtection="1">
      <alignment vertical="center"/>
      <protection locked="0"/>
    </xf>
    <xf numFmtId="38" fontId="10" fillId="4" borderId="92" xfId="3" applyNumberFormat="1" applyFill="1" applyBorder="1" applyProtection="1">
      <alignment vertical="center"/>
      <protection locked="0"/>
    </xf>
    <xf numFmtId="38" fontId="10" fillId="4" borderId="84" xfId="3" applyNumberFormat="1" applyFill="1" applyBorder="1" applyProtection="1">
      <alignment vertical="center"/>
      <protection locked="0"/>
    </xf>
    <xf numFmtId="38" fontId="10" fillId="4" borderId="85" xfId="3" applyNumberFormat="1" applyFill="1" applyBorder="1" applyProtection="1">
      <alignment vertical="center"/>
      <protection locked="0"/>
    </xf>
    <xf numFmtId="38" fontId="10" fillId="12" borderId="86" xfId="3" applyNumberFormat="1" applyFill="1" applyBorder="1" applyProtection="1">
      <alignment vertical="center"/>
      <protection locked="0"/>
    </xf>
    <xf numFmtId="38" fontId="10" fillId="4" borderId="87" xfId="3" applyNumberFormat="1" applyFill="1" applyBorder="1" applyProtection="1">
      <alignment vertical="center"/>
      <protection locked="0"/>
    </xf>
    <xf numFmtId="38" fontId="10" fillId="4" borderId="86" xfId="3" applyNumberFormat="1" applyFill="1" applyBorder="1" applyProtection="1">
      <alignment vertical="center"/>
      <protection locked="0"/>
    </xf>
    <xf numFmtId="38" fontId="10" fillId="4" borderId="93" xfId="3" applyNumberFormat="1" applyFill="1" applyBorder="1" applyProtection="1">
      <alignment vertical="center"/>
      <protection locked="0"/>
    </xf>
    <xf numFmtId="38" fontId="10" fillId="4" borderId="94" xfId="3" applyNumberFormat="1" applyFill="1" applyBorder="1" applyProtection="1">
      <alignment vertical="center"/>
      <protection locked="0"/>
    </xf>
    <xf numFmtId="38" fontId="10" fillId="4" borderId="88" xfId="3" applyNumberFormat="1" applyFill="1" applyBorder="1" applyProtection="1">
      <alignment vertical="center"/>
      <protection locked="0"/>
    </xf>
    <xf numFmtId="38" fontId="10" fillId="4" borderId="89" xfId="3" applyNumberFormat="1" applyFill="1" applyBorder="1" applyProtection="1">
      <alignment vertical="center"/>
      <protection locked="0"/>
    </xf>
    <xf numFmtId="38" fontId="10" fillId="9" borderId="53" xfId="3" applyNumberFormat="1" applyFill="1" applyBorder="1" applyProtection="1">
      <alignment vertical="center"/>
      <protection locked="0"/>
    </xf>
    <xf numFmtId="38" fontId="10" fillId="9" borderId="54" xfId="3" applyNumberFormat="1" applyFill="1" applyBorder="1" applyProtection="1">
      <alignment vertical="center"/>
      <protection locked="0"/>
    </xf>
    <xf numFmtId="38" fontId="2" fillId="0" borderId="120" xfId="0" applyNumberFormat="1" applyFont="1" applyFill="1" applyBorder="1" applyProtection="1">
      <protection locked="0"/>
    </xf>
    <xf numFmtId="38" fontId="2" fillId="0" borderId="68" xfId="0" applyNumberFormat="1" applyFont="1" applyFill="1" applyBorder="1" applyProtection="1">
      <protection locked="0"/>
    </xf>
    <xf numFmtId="38" fontId="2" fillId="0" borderId="121" xfId="1" applyFont="1" applyFill="1" applyBorder="1" applyProtection="1">
      <protection locked="0"/>
    </xf>
    <xf numFmtId="38" fontId="2" fillId="0" borderId="122" xfId="0" applyNumberFormat="1" applyFont="1" applyFill="1" applyBorder="1" applyProtection="1">
      <protection locked="0"/>
    </xf>
    <xf numFmtId="38" fontId="2" fillId="0" borderId="61" xfId="0" applyNumberFormat="1" applyFont="1" applyFill="1" applyBorder="1" applyProtection="1">
      <protection locked="0"/>
    </xf>
    <xf numFmtId="38" fontId="2" fillId="0" borderId="60" xfId="0" applyNumberFormat="1" applyFont="1" applyFill="1" applyBorder="1" applyProtection="1">
      <protection locked="0"/>
    </xf>
    <xf numFmtId="38" fontId="2" fillId="0" borderId="18" xfId="1" applyFont="1" applyFill="1" applyBorder="1" applyProtection="1">
      <protection locked="0"/>
    </xf>
    <xf numFmtId="38" fontId="2" fillId="0" borderId="123" xfId="0" applyNumberFormat="1" applyFont="1" applyFill="1" applyBorder="1" applyProtection="1">
      <protection locked="0"/>
    </xf>
    <xf numFmtId="38" fontId="2" fillId="7" borderId="43" xfId="0" applyNumberFormat="1" applyFont="1" applyFill="1" applyBorder="1"/>
    <xf numFmtId="38" fontId="2" fillId="7" borderId="59" xfId="0" applyNumberFormat="1" applyFont="1" applyFill="1" applyBorder="1"/>
    <xf numFmtId="0" fontId="0" fillId="0" borderId="0" xfId="0" applyBorder="1" applyAlignment="1">
      <alignment horizontal="center" vertical="center"/>
    </xf>
    <xf numFmtId="0" fontId="0" fillId="0" borderId="25" xfId="0" applyFill="1" applyBorder="1"/>
    <xf numFmtId="183" fontId="0" fillId="9" borderId="27" xfId="0" applyNumberFormat="1" applyFill="1" applyBorder="1"/>
    <xf numFmtId="184" fontId="0" fillId="9" borderId="47" xfId="0" applyNumberFormat="1" applyFill="1" applyBorder="1"/>
    <xf numFmtId="0" fontId="0" fillId="0" borderId="0" xfId="0" applyFill="1" applyAlignment="1">
      <alignment horizontal="right"/>
    </xf>
    <xf numFmtId="183" fontId="0" fillId="9" borderId="90" xfId="0" applyNumberFormat="1" applyFill="1" applyBorder="1"/>
    <xf numFmtId="0" fontId="0" fillId="8" borderId="20" xfId="0" applyFill="1" applyBorder="1"/>
    <xf numFmtId="183" fontId="0" fillId="9" borderId="20" xfId="0" applyNumberFormat="1" applyFill="1" applyBorder="1"/>
    <xf numFmtId="0" fontId="4" fillId="5" borderId="64" xfId="0" applyFont="1" applyFill="1" applyBorder="1" applyProtection="1">
      <protection locked="0"/>
    </xf>
    <xf numFmtId="183" fontId="0" fillId="9" borderId="24" xfId="0" applyNumberFormat="1" applyFill="1" applyBorder="1"/>
    <xf numFmtId="0" fontId="0" fillId="5" borderId="47" xfId="0" applyFill="1" applyBorder="1"/>
    <xf numFmtId="0" fontId="0" fillId="5" borderId="19" xfId="0" applyFill="1" applyBorder="1"/>
    <xf numFmtId="0" fontId="0" fillId="8" borderId="90" xfId="0" applyFill="1" applyBorder="1"/>
    <xf numFmtId="0" fontId="34" fillId="5" borderId="0" xfId="0" applyFont="1" applyFill="1" applyBorder="1" applyAlignment="1" applyProtection="1">
      <alignment vertical="center"/>
      <protection locked="0"/>
    </xf>
    <xf numFmtId="0" fontId="0" fillId="5" borderId="0" xfId="0" applyFill="1" applyAlignment="1">
      <alignment horizontal="right"/>
    </xf>
    <xf numFmtId="0" fontId="0" fillId="8" borderId="14" xfId="0" applyFill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183" fontId="0" fillId="9" borderId="59" xfId="0" applyNumberFormat="1" applyFill="1" applyBorder="1"/>
    <xf numFmtId="183" fontId="0" fillId="0" borderId="27" xfId="0" applyNumberFormat="1" applyFill="1" applyBorder="1"/>
    <xf numFmtId="183" fontId="0" fillId="0" borderId="47" xfId="0" applyNumberFormat="1" applyFill="1" applyBorder="1"/>
    <xf numFmtId="183" fontId="0" fillId="0" borderId="24" xfId="0" applyNumberFormat="1" applyBorder="1"/>
    <xf numFmtId="183" fontId="0" fillId="0" borderId="27" xfId="0" applyNumberFormat="1" applyBorder="1"/>
    <xf numFmtId="0" fontId="0" fillId="0" borderId="123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4" fillId="5" borderId="130" xfId="0" applyFont="1" applyFill="1" applyBorder="1" applyProtection="1">
      <protection locked="0"/>
    </xf>
    <xf numFmtId="38" fontId="0" fillId="7" borderId="43" xfId="1" applyFont="1" applyFill="1" applyBorder="1"/>
    <xf numFmtId="0" fontId="4" fillId="10" borderId="69" xfId="0" applyFont="1" applyFill="1" applyBorder="1" applyAlignment="1">
      <alignment vertical="center" wrapText="1"/>
    </xf>
    <xf numFmtId="0" fontId="4" fillId="10" borderId="6" xfId="0" applyFont="1" applyFill="1" applyBorder="1" applyAlignment="1">
      <alignment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136" xfId="0" applyFont="1" applyFill="1" applyBorder="1" applyAlignment="1">
      <alignment horizontal="center" vertical="center" wrapText="1"/>
    </xf>
    <xf numFmtId="38" fontId="0" fillId="7" borderId="59" xfId="1" applyFont="1" applyFill="1" applyBorder="1"/>
    <xf numFmtId="0" fontId="4" fillId="5" borderId="131" xfId="0" applyFont="1" applyFill="1" applyBorder="1" applyProtection="1">
      <protection locked="0"/>
    </xf>
    <xf numFmtId="0" fontId="4" fillId="5" borderId="63" xfId="0" applyFont="1" applyFill="1" applyBorder="1" applyAlignment="1" applyProtection="1">
      <protection locked="0"/>
    </xf>
    <xf numFmtId="0" fontId="4" fillId="5" borderId="64" xfId="0" applyFont="1" applyFill="1" applyBorder="1" applyAlignment="1" applyProtection="1">
      <protection locked="0"/>
    </xf>
    <xf numFmtId="0" fontId="4" fillId="10" borderId="131" xfId="0" applyFont="1" applyFill="1" applyBorder="1" applyAlignment="1">
      <alignment vertical="center" wrapText="1"/>
    </xf>
    <xf numFmtId="0" fontId="4" fillId="10" borderId="126" xfId="0" applyFont="1" applyFill="1" applyBorder="1" applyAlignment="1">
      <alignment horizontal="center" vertical="center" wrapText="1"/>
    </xf>
    <xf numFmtId="0" fontId="4" fillId="10" borderId="123" xfId="0" applyFont="1" applyFill="1" applyBorder="1" applyAlignment="1">
      <alignment horizontal="center" vertical="center" wrapText="1"/>
    </xf>
    <xf numFmtId="0" fontId="37" fillId="13" borderId="0" xfId="0" applyFont="1" applyFill="1" applyBorder="1" applyAlignment="1">
      <alignment vertical="center"/>
    </xf>
    <xf numFmtId="0" fontId="36" fillId="5" borderId="0" xfId="0" applyFont="1" applyFill="1" applyAlignment="1" applyProtection="1">
      <alignment vertical="center"/>
      <protection locked="0"/>
    </xf>
    <xf numFmtId="0" fontId="38" fillId="5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38" fontId="2" fillId="0" borderId="35" xfId="0" applyNumberFormat="1" applyFont="1" applyFill="1" applyBorder="1" applyAlignment="1" applyProtection="1">
      <alignment wrapText="1"/>
      <protection locked="0"/>
    </xf>
    <xf numFmtId="38" fontId="2" fillId="0" borderId="57" xfId="0" applyNumberFormat="1" applyFont="1" applyFill="1" applyBorder="1" applyProtection="1">
      <protection locked="0"/>
    </xf>
    <xf numFmtId="38" fontId="2" fillId="0" borderId="128" xfId="0" applyNumberFormat="1" applyFont="1" applyFill="1" applyBorder="1" applyProtection="1">
      <protection locked="0"/>
    </xf>
    <xf numFmtId="38" fontId="2" fillId="0" borderId="48" xfId="1" applyFont="1" applyFill="1" applyBorder="1" applyProtection="1">
      <protection locked="0"/>
    </xf>
    <xf numFmtId="38" fontId="2" fillId="0" borderId="37" xfId="0" applyNumberFormat="1" applyFont="1" applyFill="1" applyBorder="1" applyProtection="1">
      <protection locked="0"/>
    </xf>
    <xf numFmtId="0" fontId="0" fillId="5" borderId="138" xfId="0" applyFont="1" applyFill="1" applyBorder="1" applyAlignment="1" applyProtection="1">
      <alignment horizontal="left"/>
      <protection locked="0"/>
    </xf>
    <xf numFmtId="38" fontId="2" fillId="0" borderId="139" xfId="0" applyNumberFormat="1" applyFont="1" applyFill="1" applyBorder="1" applyAlignment="1" applyProtection="1">
      <alignment wrapText="1"/>
      <protection locked="0"/>
    </xf>
    <xf numFmtId="0" fontId="0" fillId="5" borderId="140" xfId="0" applyFont="1" applyFill="1" applyBorder="1" applyAlignment="1" applyProtection="1">
      <alignment horizontal="left"/>
      <protection locked="0"/>
    </xf>
    <xf numFmtId="38" fontId="2" fillId="0" borderId="141" xfId="0" applyNumberFormat="1" applyFont="1" applyFill="1" applyBorder="1" applyAlignment="1" applyProtection="1">
      <alignment wrapText="1"/>
      <protection locked="0"/>
    </xf>
    <xf numFmtId="38" fontId="2" fillId="0" borderId="142" xfId="0" applyNumberFormat="1" applyFont="1" applyFill="1" applyBorder="1" applyProtection="1">
      <protection locked="0"/>
    </xf>
    <xf numFmtId="38" fontId="2" fillId="0" borderId="143" xfId="0" applyNumberFormat="1" applyFont="1" applyFill="1" applyBorder="1" applyProtection="1">
      <protection locked="0"/>
    </xf>
    <xf numFmtId="38" fontId="2" fillId="0" borderId="144" xfId="1" applyFont="1" applyFill="1" applyBorder="1" applyProtection="1">
      <protection locked="0"/>
    </xf>
    <xf numFmtId="38" fontId="2" fillId="0" borderId="145" xfId="0" applyNumberFormat="1" applyFont="1" applyFill="1" applyBorder="1" applyProtection="1">
      <protection locked="0"/>
    </xf>
    <xf numFmtId="38" fontId="2" fillId="0" borderId="18" xfId="0" applyNumberFormat="1" applyFont="1" applyFill="1" applyBorder="1" applyProtection="1">
      <protection locked="0"/>
    </xf>
    <xf numFmtId="38" fontId="2" fillId="0" borderId="27" xfId="0" applyNumberFormat="1" applyFont="1" applyFill="1" applyBorder="1" applyProtection="1">
      <protection locked="0"/>
    </xf>
    <xf numFmtId="0" fontId="6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35" fillId="0" borderId="0" xfId="0" applyNumberFormat="1" applyFont="1" applyBorder="1" applyAlignment="1">
      <alignment horizontal="center" vertical="center"/>
    </xf>
    <xf numFmtId="0" fontId="0" fillId="0" borderId="146" xfId="0" applyBorder="1"/>
    <xf numFmtId="0" fontId="0" fillId="0" borderId="0" xfId="0" applyBorder="1" applyAlignment="1">
      <alignment horizontal="right"/>
    </xf>
    <xf numFmtId="0" fontId="0" fillId="0" borderId="147" xfId="0" applyBorder="1"/>
    <xf numFmtId="0" fontId="0" fillId="5" borderId="49" xfId="0" applyFont="1" applyFill="1" applyBorder="1" applyAlignment="1" applyProtection="1">
      <protection locked="0"/>
    </xf>
    <xf numFmtId="183" fontId="0" fillId="0" borderId="52" xfId="0" applyNumberFormat="1" applyFill="1" applyBorder="1"/>
    <xf numFmtId="183" fontId="0" fillId="0" borderId="150" xfId="4" applyNumberFormat="1" applyFont="1" applyFill="1" applyBorder="1" applyAlignment="1"/>
    <xf numFmtId="183" fontId="0" fillId="0" borderId="151" xfId="0" applyNumberFormat="1" applyBorder="1"/>
    <xf numFmtId="185" fontId="0" fillId="0" borderId="152" xfId="0" applyNumberFormat="1" applyBorder="1"/>
    <xf numFmtId="183" fontId="0" fillId="0" borderId="52" xfId="0" applyNumberFormat="1" applyBorder="1"/>
    <xf numFmtId="183" fontId="0" fillId="0" borderId="31" xfId="0" applyNumberFormat="1" applyFill="1" applyBorder="1"/>
    <xf numFmtId="183" fontId="0" fillId="0" borderId="155" xfId="4" applyNumberFormat="1" applyFont="1" applyFill="1" applyBorder="1" applyAlignment="1"/>
    <xf numFmtId="183" fontId="0" fillId="0" borderId="33" xfId="0" applyNumberFormat="1" applyBorder="1"/>
    <xf numFmtId="185" fontId="0" fillId="0" borderId="26" xfId="0" applyNumberFormat="1" applyBorder="1"/>
    <xf numFmtId="183" fontId="0" fillId="0" borderId="31" xfId="0" applyNumberFormat="1" applyBorder="1"/>
    <xf numFmtId="183" fontId="0" fillId="0" borderId="158" xfId="0" applyNumberFormat="1" applyFill="1" applyBorder="1"/>
    <xf numFmtId="183" fontId="0" fillId="0" borderId="159" xfId="4" applyNumberFormat="1" applyFont="1" applyFill="1" applyBorder="1" applyAlignment="1"/>
    <xf numFmtId="183" fontId="0" fillId="0" borderId="160" xfId="0" applyNumberFormat="1" applyBorder="1"/>
    <xf numFmtId="185" fontId="0" fillId="0" borderId="161" xfId="0" applyNumberFormat="1" applyBorder="1"/>
    <xf numFmtId="183" fontId="0" fillId="0" borderId="158" xfId="0" applyNumberFormat="1" applyBorder="1"/>
    <xf numFmtId="183" fontId="0" fillId="0" borderId="164" xfId="0" applyNumberFormat="1" applyFill="1" applyBorder="1"/>
    <xf numFmtId="183" fontId="0" fillId="0" borderId="165" xfId="4" applyNumberFormat="1" applyFont="1" applyFill="1" applyBorder="1" applyAlignment="1"/>
    <xf numFmtId="183" fontId="0" fillId="0" borderId="166" xfId="0" applyNumberFormat="1" applyBorder="1"/>
    <xf numFmtId="185" fontId="0" fillId="0" borderId="167" xfId="0" applyNumberFormat="1" applyBorder="1"/>
    <xf numFmtId="183" fontId="0" fillId="0" borderId="164" xfId="0" applyNumberFormat="1" applyBorder="1"/>
    <xf numFmtId="0" fontId="0" fillId="5" borderId="0" xfId="0" applyFill="1" applyAlignment="1">
      <alignment vertical="top" wrapText="1"/>
    </xf>
    <xf numFmtId="0" fontId="35" fillId="5" borderId="0" xfId="0" applyFont="1" applyFill="1" applyAlignment="1">
      <alignment horizontal="right" vertical="center"/>
    </xf>
    <xf numFmtId="0" fontId="0" fillId="13" borderId="0" xfId="0" applyFill="1" applyBorder="1" applyAlignment="1">
      <alignment vertical="center"/>
    </xf>
    <xf numFmtId="0" fontId="42" fillId="15" borderId="48" xfId="0" applyFont="1" applyFill="1" applyBorder="1" applyAlignment="1">
      <alignment horizontal="left" vertical="center" wrapText="1" indent="1"/>
    </xf>
    <xf numFmtId="0" fontId="41" fillId="5" borderId="57" xfId="0" applyFont="1" applyFill="1" applyBorder="1" applyAlignment="1">
      <alignment vertical="center"/>
    </xf>
    <xf numFmtId="0" fontId="41" fillId="5" borderId="49" xfId="0" applyFont="1" applyFill="1" applyBorder="1" applyAlignment="1">
      <alignment vertical="center"/>
    </xf>
    <xf numFmtId="0" fontId="42" fillId="15" borderId="44" xfId="0" applyFont="1" applyFill="1" applyBorder="1" applyAlignment="1">
      <alignment vertical="center"/>
    </xf>
    <xf numFmtId="0" fontId="41" fillId="5" borderId="0" xfId="0" applyFont="1" applyFill="1" applyBorder="1" applyAlignment="1">
      <alignment vertical="center"/>
    </xf>
    <xf numFmtId="0" fontId="41" fillId="5" borderId="28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43" fillId="5" borderId="0" xfId="0" applyFont="1" applyFill="1" applyAlignment="1" applyProtection="1">
      <alignment horizontal="left" vertical="center"/>
      <protection locked="0"/>
    </xf>
    <xf numFmtId="0" fontId="26" fillId="5" borderId="171" xfId="0" applyFont="1" applyFill="1" applyBorder="1" applyAlignment="1" applyProtection="1">
      <alignment horizontal="center" vertical="center"/>
      <protection locked="0"/>
    </xf>
    <xf numFmtId="177" fontId="44" fillId="0" borderId="67" xfId="0" applyNumberFormat="1" applyFont="1" applyFill="1" applyBorder="1" applyAlignment="1" applyProtection="1">
      <alignment horizontal="center" vertical="center"/>
      <protection locked="0"/>
    </xf>
    <xf numFmtId="0" fontId="0" fillId="5" borderId="173" xfId="0" applyFill="1" applyBorder="1" applyAlignment="1">
      <alignment vertical="center" wrapText="1"/>
    </xf>
    <xf numFmtId="0" fontId="0" fillId="5" borderId="174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39" fillId="17" borderId="0" xfId="0" applyFont="1" applyFill="1" applyAlignment="1">
      <alignment horizontal="center" vertical="center"/>
    </xf>
    <xf numFmtId="0" fontId="0" fillId="17" borderId="0" xfId="0" applyFill="1"/>
    <xf numFmtId="38" fontId="0" fillId="17" borderId="0" xfId="0" applyNumberForma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0" fillId="3" borderId="33" xfId="0" applyFont="1" applyFill="1" applyBorder="1" applyAlignment="1" applyProtection="1">
      <alignment horizontal="left" vertical="center" wrapText="1"/>
    </xf>
    <xf numFmtId="0" fontId="21" fillId="0" borderId="12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43" xfId="0" applyFont="1" applyBorder="1" applyAlignment="1">
      <alignment vertical="center"/>
    </xf>
    <xf numFmtId="0" fontId="21" fillId="0" borderId="142" xfId="0" applyFont="1" applyBorder="1" applyAlignment="1">
      <alignment vertical="center"/>
    </xf>
    <xf numFmtId="181" fontId="21" fillId="0" borderId="194" xfId="3" applyNumberFormat="1" applyFont="1" applyBorder="1">
      <alignment vertical="center"/>
    </xf>
    <xf numFmtId="181" fontId="21" fillId="0" borderId="195" xfId="3" applyNumberFormat="1" applyFont="1" applyBorder="1">
      <alignment vertical="center"/>
    </xf>
    <xf numFmtId="181" fontId="21" fillId="0" borderId="1" xfId="3" applyNumberFormat="1" applyFont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0" xfId="0" applyFont="1" applyFill="1" applyBorder="1" applyAlignment="1">
      <alignment vertical="center" shrinkToFit="1"/>
    </xf>
    <xf numFmtId="38" fontId="21" fillId="12" borderId="1" xfId="3" applyNumberFormat="1" applyFont="1" applyFill="1" applyBorder="1" applyAlignment="1">
      <alignment vertical="center"/>
    </xf>
    <xf numFmtId="38" fontId="21" fillId="7" borderId="194" xfId="3" applyNumberFormat="1" applyFont="1" applyFill="1" applyBorder="1" applyAlignment="1">
      <alignment vertical="center"/>
    </xf>
    <xf numFmtId="38" fontId="21" fillId="7" borderId="195" xfId="3" applyNumberFormat="1" applyFont="1" applyFill="1" applyBorder="1" applyAlignment="1">
      <alignment vertical="center"/>
    </xf>
    <xf numFmtId="0" fontId="21" fillId="0" borderId="9" xfId="3" applyFont="1" applyBorder="1" applyAlignment="1">
      <alignment vertical="center"/>
    </xf>
    <xf numFmtId="0" fontId="25" fillId="0" borderId="10" xfId="3" applyFont="1" applyBorder="1" applyAlignment="1">
      <alignment vertical="center"/>
    </xf>
    <xf numFmtId="0" fontId="10" fillId="0" borderId="158" xfId="3" applyBorder="1" applyAlignment="1" applyProtection="1">
      <alignment horizontal="center" vertical="center"/>
    </xf>
    <xf numFmtId="0" fontId="10" fillId="0" borderId="196" xfId="3" applyBorder="1" applyProtection="1">
      <alignment vertical="center"/>
    </xf>
    <xf numFmtId="0" fontId="21" fillId="0" borderId="1" xfId="3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/>
    </xf>
    <xf numFmtId="0" fontId="50" fillId="0" borderId="12" xfId="0" applyFont="1" applyFill="1" applyBorder="1" applyAlignment="1">
      <alignment vertical="center"/>
    </xf>
    <xf numFmtId="0" fontId="50" fillId="0" borderId="10" xfId="0" applyFont="1" applyFill="1" applyBorder="1" applyAlignment="1">
      <alignment vertical="center"/>
    </xf>
    <xf numFmtId="179" fontId="50" fillId="7" borderId="108" xfId="0" applyNumberFormat="1" applyFont="1" applyFill="1" applyBorder="1" applyAlignment="1">
      <alignment vertical="center"/>
    </xf>
    <xf numFmtId="0" fontId="50" fillId="0" borderId="4" xfId="0" applyFont="1" applyFill="1" applyBorder="1" applyAlignment="1">
      <alignment vertical="center"/>
    </xf>
    <xf numFmtId="0" fontId="50" fillId="0" borderId="69" xfId="0" applyFont="1" applyFill="1" applyBorder="1" applyAlignment="1">
      <alignment vertical="center"/>
    </xf>
    <xf numFmtId="179" fontId="50" fillId="7" borderId="109" xfId="0" applyNumberFormat="1" applyFont="1" applyFill="1" applyBorder="1" applyAlignment="1">
      <alignment vertical="center"/>
    </xf>
    <xf numFmtId="0" fontId="50" fillId="0" borderId="7" xfId="0" applyFont="1" applyFill="1" applyBorder="1" applyAlignment="1">
      <alignment vertical="center"/>
    </xf>
    <xf numFmtId="0" fontId="50" fillId="0" borderId="110" xfId="0" applyFont="1" applyFill="1" applyBorder="1" applyAlignment="1">
      <alignment vertical="center"/>
    </xf>
    <xf numFmtId="179" fontId="50" fillId="12" borderId="111" xfId="0" applyNumberFormat="1" applyFont="1" applyFill="1" applyBorder="1" applyAlignment="1">
      <alignment vertical="center"/>
    </xf>
    <xf numFmtId="0" fontId="50" fillId="0" borderId="112" xfId="0" applyFont="1" applyFill="1" applyBorder="1" applyAlignment="1">
      <alignment vertical="center"/>
    </xf>
    <xf numFmtId="179" fontId="50" fillId="7" borderId="113" xfId="0" applyNumberFormat="1" applyFont="1" applyFill="1" applyBorder="1" applyAlignment="1">
      <alignment vertical="center"/>
    </xf>
    <xf numFmtId="0" fontId="50" fillId="0" borderId="114" xfId="0" applyFont="1" applyFill="1" applyBorder="1" applyAlignment="1">
      <alignment vertical="center"/>
    </xf>
    <xf numFmtId="179" fontId="50" fillId="12" borderId="115" xfId="0" applyNumberFormat="1" applyFont="1" applyFill="1" applyBorder="1" applyAlignment="1">
      <alignment vertical="center"/>
    </xf>
    <xf numFmtId="0" fontId="50" fillId="0" borderId="116" xfId="0" applyFont="1" applyFill="1" applyBorder="1" applyAlignment="1">
      <alignment vertical="center"/>
    </xf>
    <xf numFmtId="179" fontId="50" fillId="7" borderId="117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179" fontId="21" fillId="7" borderId="4" xfId="0" applyNumberFormat="1" applyFont="1" applyFill="1" applyBorder="1" applyAlignment="1">
      <alignment vertical="center"/>
    </xf>
    <xf numFmtId="179" fontId="21" fillId="7" borderId="5" xfId="0" applyNumberFormat="1" applyFont="1" applyFill="1" applyBorder="1" applyAlignment="1">
      <alignment vertical="center"/>
    </xf>
    <xf numFmtId="0" fontId="51" fillId="0" borderId="0" xfId="3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9" fontId="21" fillId="0" borderId="0" xfId="0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3" borderId="197" xfId="0" applyFont="1" applyFill="1" applyBorder="1" applyAlignment="1" applyProtection="1">
      <alignment horizontal="center" vertical="center"/>
    </xf>
    <xf numFmtId="0" fontId="0" fillId="3" borderId="198" xfId="0" applyFont="1" applyFill="1" applyBorder="1" applyAlignment="1" applyProtection="1">
      <alignment horizontal="left" vertical="center"/>
    </xf>
    <xf numFmtId="38" fontId="0" fillId="2" borderId="199" xfId="1" applyFont="1" applyFill="1" applyBorder="1" applyProtection="1">
      <protection locked="0"/>
    </xf>
    <xf numFmtId="0" fontId="4" fillId="3" borderId="198" xfId="0" applyFont="1" applyFill="1" applyBorder="1" applyAlignment="1" applyProtection="1">
      <alignment horizontal="left" vertical="center" wrapText="1"/>
    </xf>
    <xf numFmtId="0" fontId="4" fillId="3" borderId="35" xfId="0" applyFont="1" applyFill="1" applyBorder="1" applyAlignment="1" applyProtection="1">
      <alignment horizontal="center" vertical="center"/>
    </xf>
    <xf numFmtId="0" fontId="0" fillId="3" borderId="37" xfId="0" applyFont="1" applyFill="1" applyBorder="1" applyAlignment="1" applyProtection="1">
      <alignment horizontal="left" vertical="center"/>
    </xf>
    <xf numFmtId="38" fontId="0" fillId="2" borderId="127" xfId="1" applyFont="1" applyFill="1" applyBorder="1" applyProtection="1">
      <protection locked="0"/>
    </xf>
    <xf numFmtId="0" fontId="4" fillId="3" borderId="37" xfId="0" applyFont="1" applyFill="1" applyBorder="1" applyAlignment="1" applyProtection="1">
      <alignment horizontal="left" vertical="center" wrapText="1"/>
    </xf>
    <xf numFmtId="0" fontId="4" fillId="3" borderId="158" xfId="0" applyFont="1" applyFill="1" applyBorder="1" applyAlignment="1" applyProtection="1">
      <alignment horizontal="center" vertical="center"/>
    </xf>
    <xf numFmtId="0" fontId="0" fillId="3" borderId="160" xfId="0" applyFont="1" applyFill="1" applyBorder="1" applyAlignment="1" applyProtection="1">
      <alignment horizontal="left" vertical="center"/>
    </xf>
    <xf numFmtId="38" fontId="0" fillId="2" borderId="161" xfId="1" applyFont="1" applyFill="1" applyBorder="1" applyProtection="1">
      <protection locked="0"/>
    </xf>
    <xf numFmtId="0" fontId="4" fillId="3" borderId="160" xfId="0" applyFont="1" applyFill="1" applyBorder="1" applyAlignment="1" applyProtection="1">
      <alignment horizontal="left" vertical="center" wrapText="1"/>
    </xf>
    <xf numFmtId="0" fontId="4" fillId="3" borderId="200" xfId="0" applyFont="1" applyFill="1" applyBorder="1" applyAlignment="1" applyProtection="1">
      <alignment horizontal="center" vertical="center"/>
    </xf>
    <xf numFmtId="38" fontId="0" fillId="2" borderId="201" xfId="1" applyFont="1" applyFill="1" applyBorder="1" applyProtection="1">
      <protection locked="0"/>
    </xf>
    <xf numFmtId="0" fontId="4" fillId="3" borderId="164" xfId="0" applyFont="1" applyFill="1" applyBorder="1" applyAlignment="1" applyProtection="1">
      <alignment horizontal="center" vertical="center"/>
    </xf>
    <xf numFmtId="0" fontId="0" fillId="3" borderId="166" xfId="0" applyFont="1" applyFill="1" applyBorder="1" applyAlignment="1" applyProtection="1">
      <alignment horizontal="left" vertical="center"/>
    </xf>
    <xf numFmtId="38" fontId="0" fillId="2" borderId="167" xfId="1" applyFont="1" applyFill="1" applyBorder="1" applyProtection="1">
      <protection locked="0"/>
    </xf>
    <xf numFmtId="0" fontId="4" fillId="3" borderId="166" xfId="0" applyFont="1" applyFill="1" applyBorder="1" applyAlignment="1" applyProtection="1">
      <alignment horizontal="left" vertical="center" wrapText="1"/>
    </xf>
    <xf numFmtId="0" fontId="0" fillId="3" borderId="161" xfId="0" applyFont="1" applyFill="1" applyBorder="1"/>
    <xf numFmtId="0" fontId="0" fillId="3" borderId="199" xfId="0" applyFont="1" applyFill="1" applyBorder="1" applyAlignment="1">
      <alignment vertical="center"/>
    </xf>
    <xf numFmtId="0" fontId="0" fillId="5" borderId="76" xfId="0" applyFill="1" applyBorder="1"/>
    <xf numFmtId="182" fontId="0" fillId="6" borderId="165" xfId="0" applyNumberFormat="1" applyFill="1" applyBorder="1"/>
    <xf numFmtId="0" fontId="0" fillId="5" borderId="51" xfId="0" applyFont="1" applyFill="1" applyBorder="1" applyAlignment="1">
      <alignment wrapText="1"/>
    </xf>
    <xf numFmtId="182" fontId="0" fillId="11" borderId="155" xfId="0" applyNumberFormat="1" applyFill="1" applyBorder="1"/>
    <xf numFmtId="182" fontId="0" fillId="6" borderId="155" xfId="0" applyNumberFormat="1" applyFill="1" applyBorder="1"/>
    <xf numFmtId="0" fontId="0" fillId="5" borderId="51" xfId="0" applyFill="1" applyBorder="1"/>
    <xf numFmtId="0" fontId="0" fillId="5" borderId="75" xfId="0" applyFill="1" applyBorder="1"/>
    <xf numFmtId="182" fontId="0" fillId="6" borderId="159" xfId="0" applyNumberFormat="1" applyFill="1" applyBorder="1"/>
    <xf numFmtId="0" fontId="10" fillId="0" borderId="200" xfId="3" applyBorder="1" applyAlignment="1" applyProtection="1">
      <alignment horizontal="center" vertical="center"/>
    </xf>
    <xf numFmtId="38" fontId="10" fillId="9" borderId="202" xfId="3" applyNumberFormat="1" applyFill="1" applyBorder="1" applyProtection="1">
      <alignment vertical="center"/>
      <protection locked="0"/>
    </xf>
    <xf numFmtId="0" fontId="10" fillId="0" borderId="197" xfId="3" applyBorder="1" applyAlignment="1" applyProtection="1">
      <alignment horizontal="center" vertical="center"/>
    </xf>
    <xf numFmtId="0" fontId="10" fillId="0" borderId="203" xfId="3" applyBorder="1" applyProtection="1">
      <alignment vertical="center"/>
    </xf>
    <xf numFmtId="38" fontId="10" fillId="9" borderId="204" xfId="3" applyNumberFormat="1" applyFill="1" applyBorder="1" applyProtection="1">
      <alignment vertical="center"/>
      <protection locked="0"/>
    </xf>
    <xf numFmtId="0" fontId="10" fillId="0" borderId="164" xfId="3" applyBorder="1" applyAlignment="1" applyProtection="1">
      <alignment horizontal="center" vertical="center"/>
    </xf>
    <xf numFmtId="38" fontId="10" fillId="9" borderId="205" xfId="3" applyNumberFormat="1" applyFill="1" applyBorder="1" applyProtection="1">
      <alignment vertical="center"/>
      <protection locked="0"/>
    </xf>
    <xf numFmtId="38" fontId="10" fillId="9" borderId="206" xfId="3" applyNumberFormat="1" applyFill="1" applyBorder="1" applyProtection="1">
      <alignment vertical="center"/>
      <protection locked="0"/>
    </xf>
    <xf numFmtId="0" fontId="21" fillId="0" borderId="165" xfId="3" applyFont="1" applyBorder="1" applyAlignment="1">
      <alignment horizontal="center" vertical="center"/>
    </xf>
    <xf numFmtId="0" fontId="21" fillId="0" borderId="165" xfId="3" applyFont="1" applyBorder="1" applyAlignment="1">
      <alignment vertical="center"/>
    </xf>
    <xf numFmtId="38" fontId="21" fillId="7" borderId="165" xfId="3" applyNumberFormat="1" applyFont="1" applyFill="1" applyBorder="1" applyAlignment="1">
      <alignment vertical="center"/>
    </xf>
    <xf numFmtId="0" fontId="21" fillId="0" borderId="155" xfId="3" applyFont="1" applyBorder="1" applyAlignment="1">
      <alignment horizontal="center" vertical="center"/>
    </xf>
    <xf numFmtId="0" fontId="21" fillId="0" borderId="155" xfId="3" applyFont="1" applyBorder="1" applyAlignment="1">
      <alignment vertical="center"/>
    </xf>
    <xf numFmtId="38" fontId="21" fillId="7" borderId="155" xfId="3" applyNumberFormat="1" applyFont="1" applyFill="1" applyBorder="1" applyAlignment="1">
      <alignment vertical="center"/>
    </xf>
    <xf numFmtId="0" fontId="21" fillId="0" borderId="159" xfId="3" applyFont="1" applyBorder="1" applyAlignment="1">
      <alignment horizontal="center" vertical="center"/>
    </xf>
    <xf numFmtId="0" fontId="21" fillId="0" borderId="159" xfId="3" applyFont="1" applyBorder="1" applyAlignment="1">
      <alignment vertical="center"/>
    </xf>
    <xf numFmtId="38" fontId="21" fillId="7" borderId="159" xfId="3" applyNumberFormat="1" applyFont="1" applyFill="1" applyBorder="1" applyAlignment="1">
      <alignment vertical="center"/>
    </xf>
    <xf numFmtId="0" fontId="4" fillId="0" borderId="52" xfId="0" applyFont="1" applyBorder="1" applyAlignment="1">
      <alignment horizontal="center"/>
    </xf>
    <xf numFmtId="0" fontId="4" fillId="0" borderId="151" xfId="0" applyFont="1" applyBorder="1"/>
    <xf numFmtId="38" fontId="0" fillId="6" borderId="150" xfId="1" applyFont="1" applyFill="1" applyBorder="1"/>
    <xf numFmtId="178" fontId="0" fillId="6" borderId="150" xfId="0" applyNumberFormat="1" applyFill="1" applyBorder="1" applyProtection="1">
      <protection locked="0"/>
    </xf>
    <xf numFmtId="38" fontId="0" fillId="7" borderId="151" xfId="1" applyFont="1" applyFill="1" applyBorder="1"/>
    <xf numFmtId="0" fontId="4" fillId="0" borderId="31" xfId="0" applyFont="1" applyBorder="1" applyAlignment="1">
      <alignment horizontal="center"/>
    </xf>
    <xf numFmtId="0" fontId="4" fillId="0" borderId="33" xfId="0" applyFont="1" applyBorder="1"/>
    <xf numFmtId="38" fontId="0" fillId="6" borderId="155" xfId="1" applyFont="1" applyFill="1" applyBorder="1"/>
    <xf numFmtId="178" fontId="0" fillId="6" borderId="155" xfId="0" applyNumberFormat="1" applyFill="1" applyBorder="1" applyProtection="1">
      <protection locked="0"/>
    </xf>
    <xf numFmtId="38" fontId="0" fillId="7" borderId="33" xfId="1" applyFont="1" applyFill="1" applyBorder="1"/>
    <xf numFmtId="0" fontId="4" fillId="0" borderId="158" xfId="0" applyFont="1" applyBorder="1" applyAlignment="1">
      <alignment horizontal="center"/>
    </xf>
    <xf numFmtId="0" fontId="4" fillId="0" borderId="160" xfId="0" applyFont="1" applyBorder="1"/>
    <xf numFmtId="38" fontId="0" fillId="6" borderId="159" xfId="1" applyFont="1" applyFill="1" applyBorder="1"/>
    <xf numFmtId="178" fontId="0" fillId="6" borderId="159" xfId="0" applyNumberFormat="1" applyFill="1" applyBorder="1" applyProtection="1">
      <protection locked="0"/>
    </xf>
    <xf numFmtId="38" fontId="0" fillId="7" borderId="160" xfId="1" applyFont="1" applyFill="1" applyBorder="1"/>
    <xf numFmtId="0" fontId="4" fillId="0" borderId="164" xfId="0" applyFont="1" applyBorder="1" applyAlignment="1">
      <alignment horizontal="center"/>
    </xf>
    <xf numFmtId="0" fontId="4" fillId="0" borderId="166" xfId="0" applyFont="1" applyBorder="1"/>
    <xf numFmtId="38" fontId="0" fillId="6" borderId="165" xfId="1" applyFont="1" applyFill="1" applyBorder="1"/>
    <xf numFmtId="178" fontId="0" fillId="6" borderId="165" xfId="0" applyNumberFormat="1" applyFill="1" applyBorder="1" applyProtection="1">
      <protection locked="0"/>
    </xf>
    <xf numFmtId="38" fontId="0" fillId="7" borderId="166" xfId="1" applyFont="1" applyFill="1" applyBorder="1"/>
    <xf numFmtId="178" fontId="0" fillId="9" borderId="155" xfId="0" applyNumberFormat="1" applyFill="1" applyBorder="1" applyProtection="1">
      <protection locked="0"/>
    </xf>
    <xf numFmtId="178" fontId="0" fillId="9" borderId="165" xfId="0" applyNumberFormat="1" applyFill="1" applyBorder="1" applyProtection="1">
      <protection locked="0"/>
    </xf>
    <xf numFmtId="0" fontId="4" fillId="0" borderId="207" xfId="0" applyFont="1" applyBorder="1" applyAlignment="1">
      <alignment horizontal="center"/>
    </xf>
    <xf numFmtId="0" fontId="4" fillId="0" borderId="208" xfId="0" applyFont="1" applyBorder="1"/>
    <xf numFmtId="38" fontId="0" fillId="6" borderId="209" xfId="1" applyFont="1" applyFill="1" applyBorder="1"/>
    <xf numFmtId="178" fontId="0" fillId="6" borderId="209" xfId="0" applyNumberFormat="1" applyFill="1" applyBorder="1" applyProtection="1">
      <protection locked="0"/>
    </xf>
    <xf numFmtId="38" fontId="0" fillId="7" borderId="208" xfId="1" applyFont="1" applyFill="1" applyBorder="1"/>
    <xf numFmtId="0" fontId="4" fillId="0" borderId="149" xfId="0" applyFont="1" applyBorder="1" applyAlignment="1">
      <alignment horizontal="left"/>
    </xf>
    <xf numFmtId="38" fontId="0" fillId="6" borderId="52" xfId="0" applyNumberFormat="1" applyFill="1" applyBorder="1"/>
    <xf numFmtId="38" fontId="0" fillId="7" borderId="150" xfId="1" applyFont="1" applyFill="1" applyBorder="1"/>
    <xf numFmtId="38" fontId="0" fillId="7" borderId="50" xfId="1" applyFont="1" applyFill="1" applyBorder="1"/>
    <xf numFmtId="38" fontId="0" fillId="7" borderId="210" xfId="0" applyNumberFormat="1" applyFill="1" applyBorder="1"/>
    <xf numFmtId="38" fontId="0" fillId="7" borderId="211" xfId="1" applyFont="1" applyFill="1" applyBorder="1"/>
    <xf numFmtId="38" fontId="0" fillId="7" borderId="203" xfId="1" applyFont="1" applyFill="1" applyBorder="1"/>
    <xf numFmtId="38" fontId="0" fillId="7" borderId="198" xfId="1" applyFont="1" applyFill="1" applyBorder="1"/>
    <xf numFmtId="0" fontId="4" fillId="8" borderId="52" xfId="0" applyFont="1" applyFill="1" applyBorder="1" applyAlignment="1">
      <alignment horizontal="center" wrapText="1"/>
    </xf>
    <xf numFmtId="0" fontId="4" fillId="8" borderId="211" xfId="0" applyNumberFormat="1" applyFont="1" applyFill="1" applyBorder="1" applyAlignment="1">
      <alignment horizontal="center" wrapText="1"/>
    </xf>
    <xf numFmtId="38" fontId="2" fillId="7" borderId="211" xfId="1" applyFont="1" applyFill="1" applyBorder="1" applyAlignment="1">
      <alignment wrapText="1"/>
    </xf>
    <xf numFmtId="38" fontId="2" fillId="7" borderId="198" xfId="1" applyFont="1" applyFill="1" applyBorder="1" applyAlignment="1">
      <alignment wrapText="1"/>
    </xf>
    <xf numFmtId="0" fontId="2" fillId="7" borderId="197" xfId="0" applyFont="1" applyFill="1" applyBorder="1" applyAlignment="1"/>
    <xf numFmtId="0" fontId="2" fillId="7" borderId="210" xfId="0" applyFont="1" applyFill="1" applyBorder="1" applyAlignment="1"/>
    <xf numFmtId="0" fontId="2" fillId="7" borderId="211" xfId="0" applyFont="1" applyFill="1" applyBorder="1" applyAlignment="1"/>
    <xf numFmtId="0" fontId="0" fillId="7" borderId="211" xfId="0" applyFont="1" applyFill="1" applyBorder="1" applyAlignment="1"/>
    <xf numFmtId="0" fontId="0" fillId="7" borderId="203" xfId="0" applyFont="1" applyFill="1" applyBorder="1" applyAlignment="1"/>
    <xf numFmtId="0" fontId="0" fillId="7" borderId="198" xfId="0" applyFont="1" applyFill="1" applyBorder="1" applyAlignment="1"/>
    <xf numFmtId="183" fontId="0" fillId="9" borderId="52" xfId="0" applyNumberFormat="1" applyFill="1" applyBorder="1"/>
    <xf numFmtId="183" fontId="0" fillId="9" borderId="212" xfId="0" applyNumberFormat="1" applyFill="1" applyBorder="1"/>
    <xf numFmtId="183" fontId="0" fillId="9" borderId="151" xfId="0" applyNumberFormat="1" applyFill="1" applyBorder="1"/>
    <xf numFmtId="183" fontId="0" fillId="9" borderId="149" xfId="0" applyNumberFormat="1" applyFill="1" applyBorder="1"/>
    <xf numFmtId="0" fontId="0" fillId="9" borderId="149" xfId="0" applyFill="1" applyBorder="1"/>
    <xf numFmtId="0" fontId="0" fillId="0" borderId="52" xfId="0" applyBorder="1"/>
    <xf numFmtId="0" fontId="0" fillId="9" borderId="150" xfId="0" applyFill="1" applyBorder="1" applyAlignment="1">
      <alignment shrinkToFit="1"/>
    </xf>
    <xf numFmtId="186" fontId="0" fillId="9" borderId="150" xfId="0" applyNumberFormat="1" applyFill="1" applyBorder="1"/>
    <xf numFmtId="186" fontId="0" fillId="9" borderId="50" xfId="4" applyNumberFormat="1" applyFont="1" applyFill="1" applyBorder="1" applyAlignment="1"/>
    <xf numFmtId="186" fontId="0" fillId="9" borderId="151" xfId="0" applyNumberFormat="1" applyFill="1" applyBorder="1"/>
    <xf numFmtId="185" fontId="0" fillId="9" borderId="110" xfId="0" applyNumberFormat="1" applyFill="1" applyBorder="1"/>
    <xf numFmtId="0" fontId="0" fillId="9" borderId="52" xfId="0" applyFill="1" applyBorder="1"/>
    <xf numFmtId="0" fontId="0" fillId="9" borderId="151" xfId="0" applyFill="1" applyBorder="1"/>
    <xf numFmtId="0" fontId="4" fillId="0" borderId="154" xfId="0" applyFont="1" applyBorder="1" applyAlignment="1">
      <alignment horizontal="left"/>
    </xf>
    <xf numFmtId="38" fontId="0" fillId="6" borderId="31" xfId="0" applyNumberFormat="1" applyFill="1" applyBorder="1"/>
    <xf numFmtId="38" fontId="0" fillId="7" borderId="155" xfId="1" applyFont="1" applyFill="1" applyBorder="1"/>
    <xf numFmtId="38" fontId="0" fillId="7" borderId="51" xfId="1" applyFont="1" applyFill="1" applyBorder="1"/>
    <xf numFmtId="38" fontId="0" fillId="7" borderId="66" xfId="0" applyNumberFormat="1" applyFill="1" applyBorder="1"/>
    <xf numFmtId="0" fontId="0" fillId="8" borderId="31" xfId="0" applyFill="1" applyBorder="1"/>
    <xf numFmtId="0" fontId="0" fillId="8" borderId="155" xfId="0" applyFill="1" applyBorder="1"/>
    <xf numFmtId="38" fontId="2" fillId="7" borderId="155" xfId="1" applyFont="1" applyFill="1" applyBorder="1"/>
    <xf numFmtId="38" fontId="2" fillId="7" borderId="33" xfId="1" applyFont="1" applyFill="1" applyBorder="1"/>
    <xf numFmtId="0" fontId="0" fillId="7" borderId="31" xfId="0" applyFill="1" applyBorder="1"/>
    <xf numFmtId="0" fontId="0" fillId="7" borderId="66" xfId="0" applyFill="1" applyBorder="1"/>
    <xf numFmtId="0" fontId="2" fillId="7" borderId="155" xfId="0" applyFont="1" applyFill="1" applyBorder="1"/>
    <xf numFmtId="183" fontId="0" fillId="9" borderId="31" xfId="0" applyNumberFormat="1" applyFill="1" applyBorder="1"/>
    <xf numFmtId="183" fontId="0" fillId="9" borderId="213" xfId="0" applyNumberFormat="1" applyFill="1" applyBorder="1"/>
    <xf numFmtId="183" fontId="0" fillId="9" borderId="33" xfId="0" applyNumberFormat="1" applyFill="1" applyBorder="1"/>
    <xf numFmtId="183" fontId="0" fillId="9" borderId="154" xfId="0" applyNumberFormat="1" applyFill="1" applyBorder="1"/>
    <xf numFmtId="0" fontId="0" fillId="9" borderId="154" xfId="0" applyFill="1" applyBorder="1"/>
    <xf numFmtId="0" fontId="0" fillId="0" borderId="31" xfId="0" applyBorder="1"/>
    <xf numFmtId="0" fontId="0" fillId="9" borderId="155" xfId="0" applyFill="1" applyBorder="1" applyAlignment="1">
      <alignment shrinkToFit="1"/>
    </xf>
    <xf numFmtId="186" fontId="0" fillId="9" borderId="155" xfId="0" applyNumberFormat="1" applyFill="1" applyBorder="1"/>
    <xf numFmtId="186" fontId="0" fillId="9" borderId="51" xfId="4" applyNumberFormat="1" applyFont="1" applyFill="1" applyBorder="1" applyAlignment="1"/>
    <xf numFmtId="186" fontId="0" fillId="9" borderId="33" xfId="0" applyNumberFormat="1" applyFill="1" applyBorder="1"/>
    <xf numFmtId="185" fontId="0" fillId="9" borderId="213" xfId="0" applyNumberFormat="1" applyFill="1" applyBorder="1"/>
    <xf numFmtId="0" fontId="0" fillId="9" borderId="31" xfId="0" applyFill="1" applyBorder="1"/>
    <xf numFmtId="0" fontId="0" fillId="9" borderId="33" xfId="0" applyFill="1" applyBorder="1"/>
    <xf numFmtId="0" fontId="4" fillId="0" borderId="157" xfId="0" applyFont="1" applyBorder="1" applyAlignment="1">
      <alignment horizontal="left"/>
    </xf>
    <xf numFmtId="38" fontId="0" fillId="6" borderId="158" xfId="0" applyNumberFormat="1" applyFill="1" applyBorder="1"/>
    <xf numFmtId="38" fontId="0" fillId="7" borderId="159" xfId="1" applyFont="1" applyFill="1" applyBorder="1"/>
    <xf numFmtId="38" fontId="0" fillId="7" borderId="75" xfId="1" applyFont="1" applyFill="1" applyBorder="1"/>
    <xf numFmtId="38" fontId="0" fillId="7" borderId="83" xfId="0" applyNumberFormat="1" applyFill="1" applyBorder="1"/>
    <xf numFmtId="0" fontId="0" fillId="8" borderId="158" xfId="0" applyFill="1" applyBorder="1"/>
    <xf numFmtId="0" fontId="0" fillId="8" borderId="159" xfId="0" applyFill="1" applyBorder="1"/>
    <xf numFmtId="38" fontId="2" fillId="7" borderId="159" xfId="1" applyFont="1" applyFill="1" applyBorder="1"/>
    <xf numFmtId="38" fontId="2" fillId="7" borderId="160" xfId="1" applyFont="1" applyFill="1" applyBorder="1"/>
    <xf numFmtId="0" fontId="0" fillId="7" borderId="158" xfId="0" applyFill="1" applyBorder="1"/>
    <xf numFmtId="0" fontId="0" fillId="7" borderId="83" xfId="0" applyFill="1" applyBorder="1"/>
    <xf numFmtId="0" fontId="2" fillId="7" borderId="159" xfId="0" applyFont="1" applyFill="1" applyBorder="1"/>
    <xf numFmtId="183" fontId="0" fillId="9" borderId="158" xfId="0" applyNumberFormat="1" applyFill="1" applyBorder="1"/>
    <xf numFmtId="183" fontId="0" fillId="9" borderId="214" xfId="0" applyNumberFormat="1" applyFill="1" applyBorder="1"/>
    <xf numFmtId="183" fontId="0" fillId="9" borderId="160" xfId="0" applyNumberFormat="1" applyFill="1" applyBorder="1"/>
    <xf numFmtId="183" fontId="0" fillId="9" borderId="157" xfId="0" applyNumberFormat="1" applyFill="1" applyBorder="1"/>
    <xf numFmtId="0" fontId="0" fillId="9" borderId="157" xfId="0" applyFill="1" applyBorder="1"/>
    <xf numFmtId="0" fontId="0" fillId="0" borderId="158" xfId="0" applyBorder="1"/>
    <xf numFmtId="0" fontId="0" fillId="9" borderId="159" xfId="0" applyFill="1" applyBorder="1" applyAlignment="1">
      <alignment shrinkToFit="1"/>
    </xf>
    <xf numFmtId="186" fontId="0" fillId="9" borderId="159" xfId="0" applyNumberFormat="1" applyFill="1" applyBorder="1"/>
    <xf numFmtId="186" fontId="0" fillId="9" borderId="75" xfId="4" applyNumberFormat="1" applyFont="1" applyFill="1" applyBorder="1" applyAlignment="1"/>
    <xf numFmtId="186" fontId="0" fillId="9" borderId="160" xfId="0" applyNumberFormat="1" applyFill="1" applyBorder="1"/>
    <xf numFmtId="185" fontId="0" fillId="9" borderId="214" xfId="0" applyNumberFormat="1" applyFill="1" applyBorder="1"/>
    <xf numFmtId="0" fontId="0" fillId="9" borderId="158" xfId="0" applyFill="1" applyBorder="1"/>
    <xf numFmtId="0" fontId="0" fillId="9" borderId="160" xfId="0" applyFill="1" applyBorder="1"/>
    <xf numFmtId="0" fontId="4" fillId="0" borderId="163" xfId="0" applyFont="1" applyBorder="1" applyAlignment="1">
      <alignment horizontal="left"/>
    </xf>
    <xf numFmtId="38" fontId="0" fillId="6" borderId="164" xfId="0" applyNumberFormat="1" applyFill="1" applyBorder="1"/>
    <xf numFmtId="38" fontId="0" fillId="7" borderId="165" xfId="1" applyFont="1" applyFill="1" applyBorder="1"/>
    <xf numFmtId="38" fontId="0" fillId="7" borderId="76" xfId="1" applyFont="1" applyFill="1" applyBorder="1"/>
    <xf numFmtId="38" fontId="0" fillId="7" borderId="82" xfId="0" applyNumberFormat="1" applyFill="1" applyBorder="1"/>
    <xf numFmtId="0" fontId="0" fillId="8" borderId="164" xfId="0" applyFill="1" applyBorder="1"/>
    <xf numFmtId="0" fontId="0" fillId="8" borderId="165" xfId="0" applyFill="1" applyBorder="1"/>
    <xf numFmtId="38" fontId="2" fillId="7" borderId="165" xfId="1" applyFont="1" applyFill="1" applyBorder="1"/>
    <xf numFmtId="38" fontId="2" fillId="7" borderId="166" xfId="1" applyFont="1" applyFill="1" applyBorder="1"/>
    <xf numFmtId="0" fontId="0" fillId="7" borderId="164" xfId="0" applyFill="1" applyBorder="1"/>
    <xf numFmtId="0" fontId="0" fillId="7" borderId="82" xfId="0" applyFill="1" applyBorder="1"/>
    <xf numFmtId="0" fontId="2" fillId="7" borderId="165" xfId="0" applyFont="1" applyFill="1" applyBorder="1"/>
    <xf numFmtId="183" fontId="0" fillId="9" borderId="164" xfId="0" applyNumberFormat="1" applyFill="1" applyBorder="1"/>
    <xf numFmtId="183" fontId="0" fillId="9" borderId="114" xfId="0" applyNumberFormat="1" applyFill="1" applyBorder="1"/>
    <xf numFmtId="183" fontId="0" fillId="9" borderId="166" xfId="0" applyNumberFormat="1" applyFill="1" applyBorder="1"/>
    <xf numFmtId="183" fontId="0" fillId="9" borderId="163" xfId="0" applyNumberFormat="1" applyFill="1" applyBorder="1"/>
    <xf numFmtId="0" fontId="0" fillId="9" borderId="163" xfId="0" applyFill="1" applyBorder="1"/>
    <xf numFmtId="0" fontId="0" fillId="0" borderId="164" xfId="0" applyBorder="1"/>
    <xf numFmtId="0" fontId="0" fillId="9" borderId="165" xfId="0" applyFill="1" applyBorder="1" applyAlignment="1">
      <alignment shrinkToFit="1"/>
    </xf>
    <xf numFmtId="186" fontId="0" fillId="9" borderId="165" xfId="0" applyNumberFormat="1" applyFill="1" applyBorder="1"/>
    <xf numFmtId="186" fontId="0" fillId="9" borderId="76" xfId="4" applyNumberFormat="1" applyFont="1" applyFill="1" applyBorder="1" applyAlignment="1"/>
    <xf numFmtId="186" fontId="0" fillId="9" borderId="166" xfId="0" applyNumberFormat="1" applyFill="1" applyBorder="1"/>
    <xf numFmtId="185" fontId="0" fillId="9" borderId="114" xfId="0" applyNumberFormat="1" applyFill="1" applyBorder="1"/>
    <xf numFmtId="0" fontId="0" fillId="9" borderId="164" xfId="0" applyFill="1" applyBorder="1"/>
    <xf numFmtId="0" fontId="0" fillId="9" borderId="166" xfId="0" applyFill="1" applyBorder="1"/>
    <xf numFmtId="0" fontId="4" fillId="0" borderId="33" xfId="0" applyFont="1" applyBorder="1" applyAlignment="1">
      <alignment horizontal="left"/>
    </xf>
    <xf numFmtId="0" fontId="4" fillId="0" borderId="160" xfId="0" applyFont="1" applyBorder="1" applyAlignment="1">
      <alignment horizontal="left"/>
    </xf>
    <xf numFmtId="38" fontId="0" fillId="7" borderId="31" xfId="0" applyNumberFormat="1" applyFill="1" applyBorder="1"/>
    <xf numFmtId="0" fontId="4" fillId="0" borderId="200" xfId="0" applyFont="1" applyBorder="1" applyAlignment="1">
      <alignment horizontal="center"/>
    </xf>
    <xf numFmtId="0" fontId="4" fillId="0" borderId="34" xfId="0" applyFont="1" applyBorder="1" applyAlignment="1">
      <alignment horizontal="left"/>
    </xf>
    <xf numFmtId="38" fontId="0" fillId="6" borderId="200" xfId="0" applyNumberFormat="1" applyFill="1" applyBorder="1"/>
    <xf numFmtId="38" fontId="0" fillId="7" borderId="215" xfId="1" applyFont="1" applyFill="1" applyBorder="1"/>
    <xf numFmtId="38" fontId="0" fillId="7" borderId="91" xfId="1" applyFont="1" applyFill="1" applyBorder="1"/>
    <xf numFmtId="38" fontId="0" fillId="7" borderId="95" xfId="0" applyNumberFormat="1" applyFill="1" applyBorder="1"/>
    <xf numFmtId="38" fontId="0" fillId="7" borderId="34" xfId="1" applyFont="1" applyFill="1" applyBorder="1"/>
    <xf numFmtId="0" fontId="0" fillId="8" borderId="200" xfId="0" applyFill="1" applyBorder="1"/>
    <xf numFmtId="0" fontId="0" fillId="8" borderId="215" xfId="0" applyFill="1" applyBorder="1"/>
    <xf numFmtId="38" fontId="2" fillId="7" borderId="215" xfId="1" applyFont="1" applyFill="1" applyBorder="1"/>
    <xf numFmtId="38" fontId="2" fillId="7" borderId="34" xfId="1" applyFont="1" applyFill="1" applyBorder="1"/>
    <xf numFmtId="0" fontId="0" fillId="7" borderId="200" xfId="0" applyFill="1" applyBorder="1"/>
    <xf numFmtId="0" fontId="0" fillId="7" borderId="95" xfId="0" applyFill="1" applyBorder="1"/>
    <xf numFmtId="0" fontId="2" fillId="7" borderId="215" xfId="0" applyFont="1" applyFill="1" applyBorder="1"/>
    <xf numFmtId="183" fontId="0" fillId="9" borderId="200" xfId="0" applyNumberFormat="1" applyFill="1" applyBorder="1"/>
    <xf numFmtId="183" fontId="0" fillId="9" borderId="216" xfId="0" applyNumberFormat="1" applyFill="1" applyBorder="1"/>
    <xf numFmtId="183" fontId="0" fillId="9" borderId="34" xfId="0" applyNumberFormat="1" applyFill="1" applyBorder="1"/>
    <xf numFmtId="183" fontId="0" fillId="9" borderId="217" xfId="0" applyNumberFormat="1" applyFill="1" applyBorder="1"/>
    <xf numFmtId="0" fontId="0" fillId="9" borderId="217" xfId="0" applyFill="1" applyBorder="1"/>
    <xf numFmtId="0" fontId="0" fillId="0" borderId="200" xfId="0" applyBorder="1"/>
    <xf numFmtId="0" fontId="0" fillId="9" borderId="215" xfId="0" applyFill="1" applyBorder="1" applyAlignment="1">
      <alignment shrinkToFit="1"/>
    </xf>
    <xf numFmtId="186" fontId="0" fillId="9" borderId="215" xfId="0" applyNumberFormat="1" applyFill="1" applyBorder="1"/>
    <xf numFmtId="186" fontId="0" fillId="9" borderId="91" xfId="4" applyNumberFormat="1" applyFont="1" applyFill="1" applyBorder="1" applyAlignment="1"/>
    <xf numFmtId="186" fontId="0" fillId="9" borderId="34" xfId="0" applyNumberFormat="1" applyFill="1" applyBorder="1"/>
    <xf numFmtId="185" fontId="0" fillId="9" borderId="216" xfId="0" applyNumberFormat="1" applyFill="1" applyBorder="1"/>
    <xf numFmtId="0" fontId="0" fillId="9" borderId="200" xfId="0" applyFill="1" applyBorder="1"/>
    <xf numFmtId="0" fontId="0" fillId="9" borderId="34" xfId="0" applyFill="1" applyBorder="1"/>
    <xf numFmtId="181" fontId="2" fillId="0" borderId="218" xfId="0" applyNumberFormat="1" applyFont="1" applyBorder="1"/>
    <xf numFmtId="181" fontId="2" fillId="0" borderId="150" xfId="0" applyNumberFormat="1" applyFont="1" applyBorder="1"/>
    <xf numFmtId="181" fontId="0" fillId="0" borderId="150" xfId="0" applyNumberFormat="1" applyBorder="1"/>
    <xf numFmtId="181" fontId="0" fillId="0" borderId="151" xfId="0" applyNumberFormat="1" applyBorder="1"/>
    <xf numFmtId="181" fontId="2" fillId="0" borderId="66" xfId="0" applyNumberFormat="1" applyFont="1" applyBorder="1"/>
    <xf numFmtId="181" fontId="2" fillId="0" borderId="155" xfId="0" applyNumberFormat="1" applyFont="1" applyBorder="1"/>
    <xf numFmtId="181" fontId="0" fillId="0" borderId="155" xfId="0" applyNumberFormat="1" applyBorder="1"/>
    <xf numFmtId="181" fontId="0" fillId="0" borderId="33" xfId="0" applyNumberFormat="1" applyBorder="1"/>
    <xf numFmtId="181" fontId="2" fillId="0" borderId="83" xfId="0" applyNumberFormat="1" applyFont="1" applyBorder="1"/>
    <xf numFmtId="181" fontId="2" fillId="0" borderId="159" xfId="0" applyNumberFormat="1" applyFont="1" applyBorder="1"/>
    <xf numFmtId="181" fontId="0" fillId="0" borderId="159" xfId="0" applyNumberFormat="1" applyBorder="1"/>
    <xf numFmtId="181" fontId="0" fillId="0" borderId="160" xfId="0" applyNumberFormat="1" applyBorder="1"/>
    <xf numFmtId="181" fontId="2" fillId="0" borderId="82" xfId="0" applyNumberFormat="1" applyFont="1" applyBorder="1"/>
    <xf numFmtId="181" fontId="2" fillId="0" borderId="165" xfId="0" applyNumberFormat="1" applyFont="1" applyBorder="1"/>
    <xf numFmtId="181" fontId="0" fillId="0" borderId="165" xfId="0" applyNumberFormat="1" applyBorder="1"/>
    <xf numFmtId="181" fontId="0" fillId="0" borderId="166" xfId="0" applyNumberFormat="1" applyBorder="1"/>
    <xf numFmtId="181" fontId="0" fillId="0" borderId="155" xfId="0" applyNumberFormat="1" applyFill="1" applyBorder="1"/>
    <xf numFmtId="181" fontId="0" fillId="0" borderId="33" xfId="0" applyNumberFormat="1" applyFill="1" applyBorder="1"/>
    <xf numFmtId="181" fontId="0" fillId="0" borderId="159" xfId="0" applyNumberFormat="1" applyBorder="1" applyAlignment="1">
      <alignment vertical="center"/>
    </xf>
    <xf numFmtId="181" fontId="0" fillId="0" borderId="160" xfId="0" applyNumberFormat="1" applyBorder="1" applyAlignment="1">
      <alignment vertical="center"/>
    </xf>
    <xf numFmtId="181" fontId="0" fillId="0" borderId="66" xfId="0" applyNumberFormat="1" applyBorder="1"/>
    <xf numFmtId="0" fontId="4" fillId="0" borderId="208" xfId="0" applyFont="1" applyBorder="1" applyAlignment="1">
      <alignment horizontal="left"/>
    </xf>
    <xf numFmtId="181" fontId="0" fillId="0" borderId="219" xfId="0" applyNumberFormat="1" applyBorder="1"/>
    <xf numFmtId="181" fontId="0" fillId="0" borderId="209" xfId="0" applyNumberFormat="1" applyBorder="1"/>
    <xf numFmtId="181" fontId="0" fillId="0" borderId="208" xfId="0" applyNumberFormat="1" applyBorder="1"/>
    <xf numFmtId="0" fontId="0" fillId="0" borderId="152" xfId="0" applyFont="1" applyFill="1" applyBorder="1" applyAlignment="1">
      <alignment wrapText="1"/>
    </xf>
    <xf numFmtId="181" fontId="0" fillId="7" borderId="151" xfId="0" applyNumberFormat="1" applyFill="1" applyBorder="1"/>
    <xf numFmtId="0" fontId="0" fillId="0" borderId="26" xfId="0" applyFont="1" applyFill="1" applyBorder="1" applyAlignment="1">
      <alignment wrapText="1"/>
    </xf>
    <xf numFmtId="181" fontId="0" fillId="7" borderId="33" xfId="0" applyNumberFormat="1" applyFill="1" applyBorder="1"/>
    <xf numFmtId="0" fontId="0" fillId="0" borderId="26" xfId="0" applyBorder="1"/>
    <xf numFmtId="0" fontId="0" fillId="0" borderId="26" xfId="0" applyFont="1" applyBorder="1" applyAlignment="1">
      <alignment horizontal="left"/>
    </xf>
    <xf numFmtId="0" fontId="0" fillId="0" borderId="220" xfId="0" applyFont="1" applyBorder="1" applyAlignment="1">
      <alignment horizontal="left"/>
    </xf>
    <xf numFmtId="181" fontId="0" fillId="7" borderId="208" xfId="0" applyNumberFormat="1" applyFill="1" applyBorder="1"/>
    <xf numFmtId="0" fontId="0" fillId="0" borderId="162" xfId="0" applyBorder="1"/>
    <xf numFmtId="38" fontId="0" fillId="0" borderId="166" xfId="0" applyNumberFormat="1" applyBorder="1"/>
    <xf numFmtId="0" fontId="0" fillId="0" borderId="153" xfId="0" applyBorder="1"/>
    <xf numFmtId="38" fontId="0" fillId="0" borderId="33" xfId="0" applyNumberFormat="1" applyBorder="1"/>
    <xf numFmtId="0" fontId="0" fillId="0" borderId="221" xfId="0" applyBorder="1"/>
    <xf numFmtId="38" fontId="0" fillId="0" borderId="208" xfId="0" applyNumberFormat="1" applyBorder="1"/>
    <xf numFmtId="0" fontId="4" fillId="0" borderId="197" xfId="0" applyFont="1" applyBorder="1" applyAlignment="1">
      <alignment horizontal="center"/>
    </xf>
    <xf numFmtId="0" fontId="4" fillId="0" borderId="222" xfId="0" applyFont="1" applyBorder="1" applyAlignment="1">
      <alignment horizontal="left"/>
    </xf>
    <xf numFmtId="38" fontId="0" fillId="6" borderId="218" xfId="0" applyNumberFormat="1" applyFill="1" applyBorder="1"/>
    <xf numFmtId="181" fontId="0" fillId="0" borderId="150" xfId="0" applyNumberFormat="1" applyFill="1" applyBorder="1"/>
    <xf numFmtId="38" fontId="0" fillId="6" borderId="66" xfId="0" applyNumberFormat="1" applyFill="1" applyBorder="1"/>
    <xf numFmtId="38" fontId="0" fillId="6" borderId="83" xfId="0" applyNumberFormat="1" applyFill="1" applyBorder="1"/>
    <xf numFmtId="181" fontId="0" fillId="0" borderId="159" xfId="0" applyNumberFormat="1" applyFill="1" applyBorder="1"/>
    <xf numFmtId="38" fontId="0" fillId="6" borderId="82" xfId="0" applyNumberFormat="1" applyFill="1" applyBorder="1"/>
    <xf numFmtId="181" fontId="0" fillId="0" borderId="165" xfId="0" applyNumberFormat="1" applyFill="1" applyBorder="1"/>
    <xf numFmtId="181" fontId="0" fillId="0" borderId="213" xfId="0" applyNumberFormat="1" applyFill="1" applyBorder="1"/>
    <xf numFmtId="38" fontId="0" fillId="9" borderId="159" xfId="1" applyFont="1" applyFill="1" applyBorder="1"/>
    <xf numFmtId="38" fontId="0" fillId="8" borderId="155" xfId="1" applyFont="1" applyFill="1" applyBorder="1"/>
    <xf numFmtId="38" fontId="0" fillId="8" borderId="66" xfId="0" applyNumberFormat="1" applyFill="1" applyBorder="1" applyAlignment="1">
      <alignment horizontal="right"/>
    </xf>
    <xf numFmtId="0" fontId="0" fillId="8" borderId="66" xfId="0" applyFill="1" applyBorder="1"/>
    <xf numFmtId="181" fontId="0" fillId="8" borderId="155" xfId="0" applyNumberFormat="1" applyFill="1" applyBorder="1"/>
    <xf numFmtId="38" fontId="0" fillId="9" borderId="155" xfId="1" applyFont="1" applyFill="1" applyBorder="1"/>
    <xf numFmtId="38" fontId="0" fillId="6" borderId="83" xfId="0" applyNumberFormat="1" applyFill="1" applyBorder="1" applyAlignment="1">
      <alignment horizontal="right"/>
    </xf>
    <xf numFmtId="38" fontId="0" fillId="6" borderId="82" xfId="0" applyNumberFormat="1" applyFill="1" applyBorder="1" applyAlignment="1">
      <alignment horizontal="right"/>
    </xf>
    <xf numFmtId="38" fontId="0" fillId="6" borderId="66" xfId="0" applyNumberFormat="1" applyFill="1" applyBorder="1" applyAlignment="1">
      <alignment horizontal="right"/>
    </xf>
    <xf numFmtId="38" fontId="0" fillId="6" borderId="219" xfId="0" applyNumberFormat="1" applyFill="1" applyBorder="1" applyAlignment="1">
      <alignment horizontal="right"/>
    </xf>
    <xf numFmtId="181" fontId="0" fillId="0" borderId="209" xfId="0" applyNumberFormat="1" applyFill="1" applyBorder="1"/>
    <xf numFmtId="38" fontId="0" fillId="7" borderId="223" xfId="1" applyFont="1" applyFill="1" applyBorder="1"/>
    <xf numFmtId="38" fontId="0" fillId="7" borderId="209" xfId="1" applyFont="1" applyFill="1" applyBorder="1"/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 wrapText="1"/>
    </xf>
    <xf numFmtId="181" fontId="0" fillId="0" borderId="197" xfId="0" applyNumberFormat="1" applyBorder="1"/>
    <xf numFmtId="181" fontId="0" fillId="0" borderId="211" xfId="0" applyNumberFormat="1" applyBorder="1"/>
    <xf numFmtId="181" fontId="0" fillId="0" borderId="198" xfId="0" applyNumberFormat="1" applyBorder="1"/>
    <xf numFmtId="181" fontId="0" fillId="0" borderId="31" xfId="0" applyNumberFormat="1" applyBorder="1"/>
    <xf numFmtId="181" fontId="0" fillId="0" borderId="158" xfId="0" applyNumberFormat="1" applyBorder="1"/>
    <xf numFmtId="181" fontId="0" fillId="0" borderId="164" xfId="0" applyNumberFormat="1" applyBorder="1"/>
    <xf numFmtId="181" fontId="0" fillId="0" borderId="207" xfId="0" applyNumberFormat="1" applyBorder="1"/>
    <xf numFmtId="0" fontId="0" fillId="0" borderId="128" xfId="0" applyBorder="1" applyAlignment="1">
      <alignment horizontal="center"/>
    </xf>
    <xf numFmtId="38" fontId="0" fillId="0" borderId="76" xfId="0" applyNumberFormat="1" applyBorder="1"/>
    <xf numFmtId="38" fontId="0" fillId="0" borderId="51" xfId="0" applyNumberFormat="1" applyBorder="1"/>
    <xf numFmtId="38" fontId="0" fillId="0" borderId="223" xfId="0" applyNumberFormat="1" applyBorder="1"/>
    <xf numFmtId="0" fontId="4" fillId="0" borderId="59" xfId="0" applyFont="1" applyFill="1" applyBorder="1" applyAlignment="1">
      <alignment horizontal="center" wrapText="1"/>
    </xf>
    <xf numFmtId="181" fontId="0" fillId="7" borderId="50" xfId="0" applyNumberFormat="1" applyFill="1" applyBorder="1"/>
    <xf numFmtId="181" fontId="0" fillId="7" borderId="51" xfId="0" applyNumberFormat="1" applyFill="1" applyBorder="1"/>
    <xf numFmtId="181" fontId="0" fillId="7" borderId="223" xfId="0" applyNumberFormat="1" applyFill="1" applyBorder="1"/>
    <xf numFmtId="38" fontId="10" fillId="7" borderId="2" xfId="2" applyFont="1" applyFill="1" applyBorder="1">
      <alignment vertical="center"/>
    </xf>
    <xf numFmtId="38" fontId="10" fillId="7" borderId="1" xfId="2" applyNumberFormat="1" applyFont="1" applyFill="1" applyBorder="1">
      <alignment vertical="center"/>
    </xf>
    <xf numFmtId="38" fontId="10" fillId="7" borderId="2" xfId="2" applyNumberFormat="1" applyFont="1" applyFill="1" applyBorder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224" xfId="0" applyBorder="1" applyAlignment="1">
      <alignment vertical="center" wrapText="1"/>
    </xf>
    <xf numFmtId="0" fontId="0" fillId="0" borderId="124" xfId="0" applyBorder="1" applyAlignment="1">
      <alignment vertical="center"/>
    </xf>
    <xf numFmtId="0" fontId="0" fillId="0" borderId="225" xfId="0" applyBorder="1" applyAlignment="1">
      <alignment vertical="center"/>
    </xf>
    <xf numFmtId="0" fontId="0" fillId="0" borderId="225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23" xfId="0" applyBorder="1" applyAlignment="1">
      <alignment vertical="center"/>
    </xf>
    <xf numFmtId="0" fontId="0" fillId="9" borderId="27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21" fillId="0" borderId="69" xfId="0" applyFont="1" applyBorder="1" applyAlignment="1">
      <alignment horizontal="right" vertical="center" indent="1" shrinkToFit="1"/>
    </xf>
    <xf numFmtId="0" fontId="0" fillId="0" borderId="69" xfId="0" applyBorder="1" applyAlignment="1">
      <alignment horizontal="right" vertical="center" indent="1"/>
    </xf>
    <xf numFmtId="178" fontId="50" fillId="0" borderId="108" xfId="0" applyNumberFormat="1" applyFont="1" applyFill="1" applyBorder="1" applyAlignment="1">
      <alignment vertical="center"/>
    </xf>
    <xf numFmtId="178" fontId="50" fillId="0" borderId="109" xfId="0" applyNumberFormat="1" applyFont="1" applyFill="1" applyBorder="1" applyAlignment="1">
      <alignment vertical="center"/>
    </xf>
    <xf numFmtId="178" fontId="50" fillId="0" borderId="111" xfId="0" applyNumberFormat="1" applyFont="1" applyFill="1" applyBorder="1" applyAlignment="1">
      <alignment vertical="center"/>
    </xf>
    <xf numFmtId="178" fontId="50" fillId="0" borderId="113" xfId="0" applyNumberFormat="1" applyFont="1" applyFill="1" applyBorder="1" applyAlignment="1">
      <alignment vertical="center"/>
    </xf>
    <xf numFmtId="178" fontId="50" fillId="0" borderId="115" xfId="0" applyNumberFormat="1" applyFont="1" applyFill="1" applyBorder="1" applyAlignment="1">
      <alignment vertical="center"/>
    </xf>
    <xf numFmtId="178" fontId="50" fillId="0" borderId="117" xfId="0" applyNumberFormat="1" applyFont="1" applyFill="1" applyBorder="1" applyAlignment="1">
      <alignment vertical="center"/>
    </xf>
    <xf numFmtId="178" fontId="50" fillId="0" borderId="118" xfId="0" applyNumberFormat="1" applyFont="1" applyFill="1" applyBorder="1" applyAlignment="1">
      <alignment vertical="center"/>
    </xf>
    <xf numFmtId="178" fontId="21" fillId="12" borderId="4" xfId="0" applyNumberFormat="1" applyFont="1" applyFill="1" applyBorder="1" applyAlignment="1">
      <alignment vertical="center"/>
    </xf>
    <xf numFmtId="178" fontId="21" fillId="0" borderId="4" xfId="0" applyNumberFormat="1" applyFont="1" applyBorder="1" applyAlignment="1">
      <alignment vertical="center"/>
    </xf>
    <xf numFmtId="178" fontId="21" fillId="0" borderId="5" xfId="0" applyNumberFormat="1" applyFont="1" applyBorder="1" applyAlignment="1">
      <alignment vertical="center"/>
    </xf>
    <xf numFmtId="181" fontId="21" fillId="9" borderId="2" xfId="3" applyNumberFormat="1" applyFont="1" applyFill="1" applyBorder="1">
      <alignment vertical="center"/>
    </xf>
    <xf numFmtId="181" fontId="21" fillId="9" borderId="1" xfId="3" applyNumberFormat="1" applyFont="1" applyFill="1" applyBorder="1">
      <alignment vertical="center"/>
    </xf>
    <xf numFmtId="178" fontId="50" fillId="9" borderId="111" xfId="0" applyNumberFormat="1" applyFont="1" applyFill="1" applyBorder="1" applyAlignment="1">
      <alignment vertical="center"/>
    </xf>
    <xf numFmtId="178" fontId="50" fillId="9" borderId="115" xfId="0" applyNumberFormat="1" applyFont="1" applyFill="1" applyBorder="1" applyAlignment="1">
      <alignment vertical="center"/>
    </xf>
    <xf numFmtId="178" fontId="50" fillId="9" borderId="118" xfId="0" applyNumberFormat="1" applyFont="1" applyFill="1" applyBorder="1" applyAlignment="1">
      <alignment vertical="center"/>
    </xf>
    <xf numFmtId="0" fontId="21" fillId="0" borderId="6" xfId="0" applyFont="1" applyBorder="1" applyAlignment="1">
      <alignment vertical="center" shrinkToFit="1"/>
    </xf>
    <xf numFmtId="0" fontId="50" fillId="0" borderId="226" xfId="0" applyFont="1" applyFill="1" applyBorder="1" applyAlignment="1">
      <alignment vertical="center"/>
    </xf>
    <xf numFmtId="179" fontId="50" fillId="7" borderId="227" xfId="0" applyNumberFormat="1" applyFont="1" applyFill="1" applyBorder="1" applyAlignment="1">
      <alignment vertical="center"/>
    </xf>
    <xf numFmtId="0" fontId="33" fillId="8" borderId="112" xfId="0" applyFont="1" applyFill="1" applyBorder="1" applyAlignment="1">
      <alignment vertical="center"/>
    </xf>
    <xf numFmtId="178" fontId="50" fillId="8" borderId="113" xfId="0" applyNumberFormat="1" applyFont="1" applyFill="1" applyBorder="1" applyAlignment="1">
      <alignment vertical="center"/>
    </xf>
    <xf numFmtId="0" fontId="33" fillId="8" borderId="226" xfId="0" applyFont="1" applyFill="1" applyBorder="1" applyAlignment="1">
      <alignment vertical="center"/>
    </xf>
    <xf numFmtId="178" fontId="50" fillId="8" borderId="227" xfId="0" applyNumberFormat="1" applyFont="1" applyFill="1" applyBorder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38" fontId="10" fillId="0" borderId="1" xfId="1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181" fontId="21" fillId="0" borderId="232" xfId="3" applyNumberFormat="1" applyFont="1" applyBorder="1" applyAlignment="1">
      <alignment horizontal="center" vertical="center"/>
    </xf>
    <xf numFmtId="181" fontId="21" fillId="0" borderId="233" xfId="3" applyNumberFormat="1" applyFont="1" applyBorder="1" applyAlignment="1">
      <alignment horizontal="center" vertical="center"/>
    </xf>
    <xf numFmtId="181" fontId="21" fillId="0" borderId="30" xfId="3" applyNumberFormat="1" applyFont="1" applyBorder="1">
      <alignment vertical="center"/>
    </xf>
    <xf numFmtId="181" fontId="21" fillId="9" borderId="32" xfId="3" applyNumberFormat="1" applyFont="1" applyFill="1" applyBorder="1">
      <alignment vertical="center"/>
    </xf>
    <xf numFmtId="181" fontId="21" fillId="0" borderId="32" xfId="3" applyNumberFormat="1" applyFont="1" applyBorder="1">
      <alignment vertical="center"/>
    </xf>
    <xf numFmtId="181" fontId="21" fillId="0" borderId="234" xfId="3" applyNumberFormat="1" applyFont="1" applyBorder="1">
      <alignment vertical="center"/>
    </xf>
    <xf numFmtId="181" fontId="21" fillId="0" borderId="235" xfId="3" applyNumberFormat="1" applyFont="1" applyBorder="1">
      <alignment vertical="center"/>
    </xf>
    <xf numFmtId="181" fontId="21" fillId="0" borderId="141" xfId="3" applyNumberFormat="1" applyFont="1" applyBorder="1">
      <alignment vertical="center"/>
    </xf>
    <xf numFmtId="181" fontId="21" fillId="0" borderId="145" xfId="3" applyNumberFormat="1" applyFont="1" applyBorder="1">
      <alignment vertical="center"/>
    </xf>
    <xf numFmtId="181" fontId="21" fillId="0" borderId="236" xfId="3" applyNumberFormat="1" applyFont="1" applyBorder="1">
      <alignment vertical="center"/>
    </xf>
    <xf numFmtId="181" fontId="21" fillId="9" borderId="45" xfId="3" applyNumberFormat="1" applyFont="1" applyFill="1" applyBorder="1">
      <alignment vertical="center"/>
    </xf>
    <xf numFmtId="178" fontId="21" fillId="12" borderId="119" xfId="0" applyNumberFormat="1" applyFont="1" applyFill="1" applyBorder="1" applyAlignment="1">
      <alignment vertical="center"/>
    </xf>
    <xf numFmtId="178" fontId="21" fillId="12" borderId="60" xfId="0" applyNumberFormat="1" applyFont="1" applyFill="1" applyBorder="1" applyAlignment="1">
      <alignment vertical="center"/>
    </xf>
    <xf numFmtId="181" fontId="21" fillId="0" borderId="136" xfId="3" applyNumberFormat="1" applyFont="1" applyBorder="1">
      <alignment vertical="center"/>
    </xf>
    <xf numFmtId="181" fontId="21" fillId="0" borderId="123" xfId="3" applyNumberFormat="1" applyFont="1" applyBorder="1">
      <alignment vertical="center"/>
    </xf>
    <xf numFmtId="38" fontId="10" fillId="0" borderId="9" xfId="3" applyNumberFormat="1" applyBorder="1" applyAlignment="1">
      <alignment vertical="center"/>
    </xf>
    <xf numFmtId="0" fontId="10" fillId="0" borderId="124" xfId="3" applyBorder="1" applyAlignment="1">
      <alignment horizontal="center" vertical="center"/>
    </xf>
    <xf numFmtId="0" fontId="10" fillId="0" borderId="126" xfId="3" applyBorder="1" applyAlignment="1">
      <alignment horizontal="center" vertical="center"/>
    </xf>
    <xf numFmtId="38" fontId="10" fillId="0" borderId="30" xfId="3" applyNumberFormat="1" applyBorder="1">
      <alignment vertical="center"/>
    </xf>
    <xf numFmtId="38" fontId="10" fillId="0" borderId="28" xfId="3" applyNumberFormat="1" applyBorder="1">
      <alignment vertical="center"/>
    </xf>
    <xf numFmtId="38" fontId="10" fillId="0" borderId="30" xfId="3" applyNumberFormat="1" applyBorder="1" applyAlignment="1">
      <alignment vertical="center"/>
    </xf>
    <xf numFmtId="38" fontId="10" fillId="0" borderId="32" xfId="3" applyNumberFormat="1" applyBorder="1" applyAlignment="1">
      <alignment vertical="center"/>
    </xf>
    <xf numFmtId="38" fontId="10" fillId="7" borderId="18" xfId="3" applyNumberFormat="1" applyFill="1" applyBorder="1">
      <alignment vertical="center"/>
    </xf>
    <xf numFmtId="38" fontId="10" fillId="7" borderId="123" xfId="3" applyNumberFormat="1" applyFill="1" applyBorder="1">
      <alignment vertical="center"/>
    </xf>
    <xf numFmtId="0" fontId="13" fillId="5" borderId="0" xfId="0" applyFont="1" applyFill="1" applyAlignment="1">
      <alignment horizontal="center"/>
    </xf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48" fillId="3" borderId="0" xfId="5" applyFill="1" applyAlignment="1">
      <alignment horizontal="left"/>
    </xf>
    <xf numFmtId="0" fontId="10" fillId="0" borderId="48" xfId="3" applyBorder="1" applyAlignment="1" applyProtection="1">
      <alignment horizontal="center" vertical="center"/>
    </xf>
    <xf numFmtId="0" fontId="10" fillId="0" borderId="44" xfId="3" applyBorder="1" applyAlignment="1" applyProtection="1">
      <alignment horizontal="center" vertical="center"/>
    </xf>
    <xf numFmtId="0" fontId="10" fillId="0" borderId="37" xfId="3" applyBorder="1" applyAlignment="1" applyProtection="1">
      <alignment horizontal="center" vertical="center"/>
    </xf>
    <xf numFmtId="0" fontId="10" fillId="0" borderId="32" xfId="3" applyBorder="1" applyAlignment="1" applyProtection="1">
      <alignment horizontal="center" vertical="center"/>
    </xf>
    <xf numFmtId="0" fontId="11" fillId="0" borderId="49" xfId="3" applyFont="1" applyFill="1" applyBorder="1" applyAlignment="1" applyProtection="1">
      <alignment horizontal="center" vertical="center"/>
    </xf>
    <xf numFmtId="0" fontId="11" fillId="0" borderId="28" xfId="3" applyFont="1" applyFill="1" applyBorder="1" applyAlignment="1" applyProtection="1">
      <alignment horizontal="center" vertical="center"/>
    </xf>
    <xf numFmtId="0" fontId="10" fillId="0" borderId="8" xfId="3" applyBorder="1" applyAlignment="1" applyProtection="1">
      <alignment horizontal="center" vertical="center"/>
    </xf>
    <xf numFmtId="0" fontId="10" fillId="0" borderId="96" xfId="3" applyBorder="1" applyAlignment="1" applyProtection="1">
      <alignment horizontal="center" vertical="center"/>
    </xf>
    <xf numFmtId="0" fontId="10" fillId="0" borderId="5" xfId="3" applyBorder="1" applyAlignment="1" applyProtection="1">
      <alignment horizontal="center" vertical="center"/>
    </xf>
    <xf numFmtId="0" fontId="40" fillId="14" borderId="168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169" xfId="0" applyFont="1" applyFill="1" applyBorder="1" applyAlignment="1">
      <alignment horizontal="left" vertical="center" indent="1"/>
    </xf>
    <xf numFmtId="0" fontId="40" fillId="14" borderId="137" xfId="0" applyFont="1" applyFill="1" applyBorder="1" applyAlignment="1">
      <alignment horizontal="left" vertical="center" indent="1"/>
    </xf>
    <xf numFmtId="0" fontId="0" fillId="14" borderId="170" xfId="0" applyFill="1" applyBorder="1" applyAlignment="1">
      <alignment horizontal="center" vertical="center"/>
    </xf>
    <xf numFmtId="0" fontId="41" fillId="5" borderId="48" xfId="0" applyFont="1" applyFill="1" applyBorder="1" applyAlignment="1">
      <alignment horizontal="left" vertical="top" wrapText="1"/>
    </xf>
    <xf numFmtId="0" fontId="41" fillId="5" borderId="57" xfId="0" applyFont="1" applyFill="1" applyBorder="1" applyAlignment="1">
      <alignment horizontal="left" vertical="top" wrapText="1"/>
    </xf>
    <xf numFmtId="0" fontId="41" fillId="5" borderId="49" xfId="0" applyFont="1" applyFill="1" applyBorder="1" applyAlignment="1">
      <alignment horizontal="left" vertical="top" wrapText="1"/>
    </xf>
    <xf numFmtId="0" fontId="41" fillId="5" borderId="44" xfId="0" applyFont="1" applyFill="1" applyBorder="1" applyAlignment="1">
      <alignment horizontal="left" vertical="top" wrapText="1"/>
    </xf>
    <xf numFmtId="0" fontId="41" fillId="5" borderId="0" xfId="0" applyFont="1" applyFill="1" applyBorder="1" applyAlignment="1">
      <alignment horizontal="left" vertical="top" wrapText="1"/>
    </xf>
    <xf numFmtId="0" fontId="41" fillId="5" borderId="28" xfId="0" applyFont="1" applyFill="1" applyBorder="1" applyAlignment="1">
      <alignment horizontal="left" vertical="top" wrapText="1"/>
    </xf>
    <xf numFmtId="0" fontId="41" fillId="5" borderId="46" xfId="0" applyFont="1" applyFill="1" applyBorder="1" applyAlignment="1">
      <alignment horizontal="left" vertical="top" wrapText="1"/>
    </xf>
    <xf numFmtId="0" fontId="41" fillId="5" borderId="55" xfId="0" applyFont="1" applyFill="1" applyBorder="1" applyAlignment="1">
      <alignment horizontal="left" vertical="top" wrapText="1"/>
    </xf>
    <xf numFmtId="0" fontId="41" fillId="5" borderId="56" xfId="0" applyFont="1" applyFill="1" applyBorder="1" applyAlignment="1">
      <alignment horizontal="left" vertical="top" wrapText="1"/>
    </xf>
    <xf numFmtId="0" fontId="0" fillId="5" borderId="175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176" xfId="0" applyFill="1" applyBorder="1" applyAlignment="1">
      <alignment horizontal="left" vertical="center" wrapText="1"/>
    </xf>
    <xf numFmtId="0" fontId="0" fillId="5" borderId="177" xfId="0" applyFill="1" applyBorder="1" applyAlignment="1">
      <alignment horizontal="left" vertical="center" wrapText="1"/>
    </xf>
    <xf numFmtId="0" fontId="0" fillId="5" borderId="178" xfId="0" applyFill="1" applyBorder="1" applyAlignment="1">
      <alignment horizontal="left" vertical="center" wrapText="1"/>
    </xf>
    <xf numFmtId="0" fontId="0" fillId="5" borderId="179" xfId="0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top" wrapText="1"/>
    </xf>
    <xf numFmtId="0" fontId="0" fillId="0" borderId="156" xfId="0" applyFill="1" applyBorder="1" applyAlignment="1">
      <alignment shrinkToFit="1"/>
    </xf>
    <xf numFmtId="0" fontId="0" fillId="0" borderId="157" xfId="0" applyFill="1" applyBorder="1" applyAlignment="1">
      <alignment shrinkToFit="1"/>
    </xf>
    <xf numFmtId="0" fontId="0" fillId="0" borderId="162" xfId="0" applyFill="1" applyBorder="1" applyAlignment="1">
      <alignment shrinkToFit="1"/>
    </xf>
    <xf numFmtId="0" fontId="0" fillId="0" borderId="163" xfId="0" applyFill="1" applyBorder="1" applyAlignment="1">
      <alignment shrinkToFit="1"/>
    </xf>
    <xf numFmtId="0" fontId="0" fillId="0" borderId="153" xfId="0" applyFill="1" applyBorder="1" applyAlignment="1">
      <alignment shrinkToFit="1"/>
    </xf>
    <xf numFmtId="0" fontId="0" fillId="0" borderId="154" xfId="0" applyFill="1" applyBorder="1" applyAlignment="1">
      <alignment shrinkToFit="1"/>
    </xf>
    <xf numFmtId="0" fontId="43" fillId="16" borderId="0" xfId="0" applyFont="1" applyFill="1" applyAlignment="1" applyProtection="1">
      <alignment horizontal="left" vertical="center"/>
      <protection locked="0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6" fillId="5" borderId="0" xfId="0" quotePrefix="1" applyFont="1" applyFill="1" applyAlignment="1">
      <alignment horizontal="right" vertical="top" shrinkToFit="1"/>
    </xf>
    <xf numFmtId="0" fontId="45" fillId="15" borderId="172" xfId="0" applyFont="1" applyFill="1" applyBorder="1" applyAlignment="1">
      <alignment horizontal="left" vertical="center" indent="1"/>
    </xf>
    <xf numFmtId="0" fontId="45" fillId="15" borderId="173" xfId="0" applyFont="1" applyFill="1" applyBorder="1" applyAlignment="1">
      <alignment horizontal="left" vertical="center" indent="1"/>
    </xf>
    <xf numFmtId="0" fontId="7" fillId="5" borderId="48" xfId="0" applyFont="1" applyFill="1" applyBorder="1" applyAlignment="1" applyProtection="1">
      <alignment horizontal="center" vertical="center"/>
      <protection locked="0"/>
    </xf>
    <xf numFmtId="0" fontId="7" fillId="5" borderId="49" xfId="0" applyFont="1" applyFill="1" applyBorder="1" applyAlignment="1" applyProtection="1">
      <alignment horizontal="center" vertical="center"/>
      <protection locked="0"/>
    </xf>
    <xf numFmtId="0" fontId="7" fillId="5" borderId="44" xfId="0" applyFont="1" applyFill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 applyProtection="1">
      <alignment horizontal="center" vertical="center"/>
      <protection locked="0"/>
    </xf>
    <xf numFmtId="0" fontId="7" fillId="5" borderId="46" xfId="0" applyFont="1" applyFill="1" applyBorder="1" applyAlignment="1" applyProtection="1">
      <alignment horizontal="center" vertical="center"/>
      <protection locked="0"/>
    </xf>
    <xf numFmtId="0" fontId="7" fillId="5" borderId="56" xfId="0" applyFont="1" applyFill="1" applyBorder="1" applyAlignment="1" applyProtection="1">
      <alignment horizontal="center" vertical="center"/>
      <protection locked="0"/>
    </xf>
    <xf numFmtId="0" fontId="4" fillId="5" borderId="48" xfId="0" applyFont="1" applyFill="1" applyBorder="1" applyAlignment="1" applyProtection="1">
      <alignment horizontal="center" vertical="center" wrapText="1"/>
      <protection locked="0"/>
    </xf>
    <xf numFmtId="0" fontId="4" fillId="5" borderId="44" xfId="0" applyFont="1" applyFill="1" applyBorder="1" applyAlignment="1" applyProtection="1">
      <alignment horizontal="center" vertical="center" wrapText="1"/>
      <protection locked="0"/>
    </xf>
    <xf numFmtId="0" fontId="4" fillId="5" borderId="46" xfId="0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65" xfId="0" applyFont="1" applyFill="1" applyBorder="1" applyAlignment="1" applyProtection="1">
      <alignment horizontal="center" vertical="center" wrapText="1"/>
      <protection locked="0"/>
    </xf>
    <xf numFmtId="0" fontId="4" fillId="5" borderId="45" xfId="0" applyFont="1" applyFill="1" applyBorder="1" applyAlignment="1" applyProtection="1">
      <alignment horizontal="center" vertical="center" wrapText="1"/>
      <protection locked="0"/>
    </xf>
    <xf numFmtId="0" fontId="4" fillId="5" borderId="41" xfId="0" applyFont="1" applyFill="1" applyBorder="1" applyAlignment="1" applyProtection="1">
      <alignment horizontal="center" vertical="center" wrapText="1"/>
      <protection locked="0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4" fillId="5" borderId="38" xfId="0" applyFont="1" applyFill="1" applyBorder="1" applyAlignment="1" applyProtection="1">
      <alignment horizontal="center" vertical="center" wrapText="1"/>
      <protection locked="0"/>
    </xf>
    <xf numFmtId="0" fontId="0" fillId="5" borderId="48" xfId="0" applyFont="1" applyFill="1" applyBorder="1" applyAlignment="1" applyProtection="1">
      <alignment horizontal="left" vertical="center"/>
      <protection locked="0"/>
    </xf>
    <xf numFmtId="0" fontId="0" fillId="5" borderId="44" xfId="0" applyFont="1" applyFill="1" applyBorder="1" applyAlignment="1" applyProtection="1">
      <alignment horizontal="left" vertical="center"/>
      <protection locked="0"/>
    </xf>
    <xf numFmtId="0" fontId="0" fillId="5" borderId="129" xfId="0" applyFont="1" applyFill="1" applyBorder="1" applyAlignment="1" applyProtection="1">
      <alignment horizontal="left" vertical="center"/>
      <protection locked="0"/>
    </xf>
    <xf numFmtId="0" fontId="0" fillId="0" borderId="148" xfId="0" applyFill="1" applyBorder="1" applyAlignment="1">
      <alignment horizontal="left" shrinkToFit="1"/>
    </xf>
    <xf numFmtId="0" fontId="0" fillId="0" borderId="149" xfId="0" applyFill="1" applyBorder="1" applyAlignment="1">
      <alignment horizontal="left" shrinkToFit="1"/>
    </xf>
    <xf numFmtId="0" fontId="2" fillId="5" borderId="119" xfId="0" applyFont="1" applyFill="1" applyBorder="1" applyAlignment="1" applyProtection="1">
      <alignment horizontal="left"/>
      <protection locked="0"/>
    </xf>
    <xf numFmtId="0" fontId="2" fillId="5" borderId="29" xfId="0" applyFont="1" applyFill="1" applyBorder="1" applyAlignment="1" applyProtection="1">
      <alignment horizontal="left"/>
      <protection locked="0"/>
    </xf>
    <xf numFmtId="0" fontId="2" fillId="5" borderId="19" xfId="0" applyFont="1" applyFill="1" applyBorder="1" applyAlignment="1" applyProtection="1">
      <alignment horizontal="left"/>
      <protection locked="0"/>
    </xf>
    <xf numFmtId="0" fontId="2" fillId="5" borderId="20" xfId="0" applyFont="1" applyFill="1" applyBorder="1" applyAlignment="1" applyProtection="1">
      <alignment horizontal="left"/>
      <protection locked="0"/>
    </xf>
    <xf numFmtId="0" fontId="43" fillId="14" borderId="0" xfId="0" applyFont="1" applyFill="1" applyAlignment="1" applyProtection="1">
      <alignment horizontal="left" vertical="center"/>
      <protection locked="0"/>
    </xf>
    <xf numFmtId="0" fontId="0" fillId="0" borderId="186" xfId="0" applyFont="1" applyBorder="1" applyAlignment="1">
      <alignment horizontal="center" vertical="center"/>
    </xf>
    <xf numFmtId="0" fontId="0" fillId="0" borderId="187" xfId="0" applyFont="1" applyBorder="1" applyAlignment="1">
      <alignment horizontal="center" vertical="center"/>
    </xf>
    <xf numFmtId="0" fontId="0" fillId="0" borderId="188" xfId="0" applyFont="1" applyBorder="1" applyAlignment="1">
      <alignment horizontal="center" vertical="center"/>
    </xf>
    <xf numFmtId="0" fontId="0" fillId="0" borderId="189" xfId="0" applyFont="1" applyBorder="1" applyAlignment="1">
      <alignment horizontal="center" vertical="center"/>
    </xf>
    <xf numFmtId="187" fontId="35" fillId="0" borderId="190" xfId="0" applyNumberFormat="1" applyFont="1" applyBorder="1" applyAlignment="1">
      <alignment horizontal="center"/>
    </xf>
    <xf numFmtId="187" fontId="35" fillId="0" borderId="191" xfId="0" applyNumberFormat="1" applyFont="1" applyBorder="1" applyAlignment="1">
      <alignment horizontal="center"/>
    </xf>
    <xf numFmtId="187" fontId="35" fillId="4" borderId="184" xfId="0" applyNumberFormat="1" applyFont="1" applyFill="1" applyBorder="1" applyAlignment="1">
      <alignment horizontal="center"/>
    </xf>
    <xf numFmtId="187" fontId="35" fillId="4" borderId="185" xfId="0" applyNumberFormat="1" applyFont="1" applyFill="1" applyBorder="1" applyAlignment="1">
      <alignment horizontal="center"/>
    </xf>
    <xf numFmtId="188" fontId="35" fillId="4" borderId="184" xfId="0" applyNumberFormat="1" applyFont="1" applyFill="1" applyBorder="1" applyAlignment="1">
      <alignment horizontal="center" vertical="center"/>
    </xf>
    <xf numFmtId="188" fontId="35" fillId="4" borderId="185" xfId="0" applyNumberFormat="1" applyFont="1" applyFill="1" applyBorder="1" applyAlignment="1">
      <alignment horizontal="center" vertical="center"/>
    </xf>
    <xf numFmtId="188" fontId="35" fillId="0" borderId="190" xfId="0" applyNumberFormat="1" applyFont="1" applyBorder="1" applyAlignment="1">
      <alignment horizontal="center"/>
    </xf>
    <xf numFmtId="188" fontId="35" fillId="0" borderId="191" xfId="0" applyNumberFormat="1" applyFont="1" applyBorder="1" applyAlignment="1">
      <alignment horizontal="center"/>
    </xf>
    <xf numFmtId="0" fontId="6" fillId="0" borderId="186" xfId="0" applyFont="1" applyBorder="1" applyAlignment="1">
      <alignment horizontal="center" vertical="center"/>
    </xf>
    <xf numFmtId="0" fontId="6" fillId="0" borderId="187" xfId="0" applyFont="1" applyBorder="1" applyAlignment="1">
      <alignment horizontal="center" vertical="center"/>
    </xf>
    <xf numFmtId="0" fontId="6" fillId="0" borderId="188" xfId="0" applyFont="1" applyBorder="1" applyAlignment="1">
      <alignment horizontal="center" vertical="center"/>
    </xf>
    <xf numFmtId="0" fontId="6" fillId="0" borderId="189" xfId="0" applyFont="1" applyBorder="1" applyAlignment="1">
      <alignment horizontal="center" vertical="center"/>
    </xf>
    <xf numFmtId="189" fontId="35" fillId="4" borderId="184" xfId="0" applyNumberFormat="1" applyFont="1" applyFill="1" applyBorder="1" applyAlignment="1">
      <alignment horizontal="center" vertical="center"/>
    </xf>
    <xf numFmtId="189" fontId="35" fillId="4" borderId="193" xfId="0" applyNumberFormat="1" applyFont="1" applyFill="1" applyBorder="1" applyAlignment="1">
      <alignment horizontal="center" vertical="center"/>
    </xf>
    <xf numFmtId="189" fontId="35" fillId="4" borderId="18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4" borderId="180" xfId="0" applyFont="1" applyFill="1" applyBorder="1" applyAlignment="1">
      <alignment horizontal="center" vertical="center" wrapText="1"/>
    </xf>
    <xf numFmtId="0" fontId="6" fillId="4" borderId="181" xfId="0" applyFont="1" applyFill="1" applyBorder="1" applyAlignment="1">
      <alignment horizontal="center" vertical="center" wrapText="1"/>
    </xf>
    <xf numFmtId="0" fontId="6" fillId="4" borderId="182" xfId="0" applyFont="1" applyFill="1" applyBorder="1" applyAlignment="1">
      <alignment horizontal="center" vertical="center" wrapText="1"/>
    </xf>
    <xf numFmtId="0" fontId="6" fillId="4" borderId="183" xfId="0" applyFont="1" applyFill="1" applyBorder="1" applyAlignment="1">
      <alignment horizontal="center" vertical="center" wrapText="1"/>
    </xf>
    <xf numFmtId="0" fontId="46" fillId="4" borderId="180" xfId="0" applyFont="1" applyFill="1" applyBorder="1" applyAlignment="1">
      <alignment horizontal="center" vertical="center" wrapText="1"/>
    </xf>
    <xf numFmtId="0" fontId="46" fillId="4" borderId="192" xfId="0" applyFont="1" applyFill="1" applyBorder="1" applyAlignment="1">
      <alignment horizontal="center" vertical="center" wrapText="1"/>
    </xf>
    <xf numFmtId="0" fontId="46" fillId="4" borderId="181" xfId="0" applyFont="1" applyFill="1" applyBorder="1" applyAlignment="1">
      <alignment horizontal="center" vertical="center" wrapText="1"/>
    </xf>
    <xf numFmtId="0" fontId="46" fillId="4" borderId="182" xfId="0" applyFont="1" applyFill="1" applyBorder="1" applyAlignment="1">
      <alignment horizontal="center" vertical="center" wrapText="1"/>
    </xf>
    <xf numFmtId="0" fontId="46" fillId="4" borderId="0" xfId="0" applyFont="1" applyFill="1" applyBorder="1" applyAlignment="1">
      <alignment horizontal="center" vertical="center" wrapText="1"/>
    </xf>
    <xf numFmtId="0" fontId="46" fillId="4" borderId="18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87" fontId="35" fillId="0" borderId="13" xfId="0" applyNumberFormat="1" applyFont="1" applyBorder="1" applyAlignment="1">
      <alignment horizontal="center"/>
    </xf>
    <xf numFmtId="187" fontId="35" fillId="0" borderId="96" xfId="0" applyNumberFormat="1" applyFont="1" applyBorder="1" applyAlignment="1">
      <alignment horizontal="center"/>
    </xf>
    <xf numFmtId="188" fontId="35" fillId="0" borderId="13" xfId="0" applyNumberFormat="1" applyFont="1" applyBorder="1" applyAlignment="1">
      <alignment horizontal="center"/>
    </xf>
    <xf numFmtId="188" fontId="35" fillId="0" borderId="96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188" fontId="35" fillId="0" borderId="13" xfId="0" applyNumberFormat="1" applyFont="1" applyBorder="1" applyAlignment="1">
      <alignment horizontal="center" vertical="center"/>
    </xf>
    <xf numFmtId="188" fontId="35" fillId="0" borderId="96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7" fillId="14" borderId="0" xfId="0" applyFont="1" applyFill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188" fontId="47" fillId="17" borderId="0" xfId="0" applyNumberFormat="1" applyFont="1" applyFill="1" applyBorder="1" applyAlignment="1">
      <alignment horizontal="center" vertical="center" shrinkToFit="1"/>
    </xf>
    <xf numFmtId="0" fontId="21" fillId="0" borderId="1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96" xfId="3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7" xfId="3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96" xfId="0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69" xfId="3" applyFont="1" applyBorder="1" applyAlignment="1">
      <alignment horizontal="center" vertical="center"/>
    </xf>
    <xf numFmtId="0" fontId="21" fillId="0" borderId="6" xfId="3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28" xfId="3" applyFont="1" applyBorder="1" applyAlignment="1">
      <alignment horizontal="center" vertical="center"/>
    </xf>
    <xf numFmtId="0" fontId="21" fillId="0" borderId="229" xfId="3" applyFont="1" applyBorder="1" applyAlignment="1">
      <alignment horizontal="center" vertical="center"/>
    </xf>
    <xf numFmtId="0" fontId="21" fillId="0" borderId="72" xfId="3" applyFont="1" applyBorder="1" applyAlignment="1">
      <alignment horizontal="center" vertical="center"/>
    </xf>
    <xf numFmtId="0" fontId="21" fillId="0" borderId="73" xfId="3" applyFont="1" applyBorder="1" applyAlignment="1">
      <alignment horizontal="center" vertical="center"/>
    </xf>
    <xf numFmtId="0" fontId="21" fillId="0" borderId="230" xfId="3" applyFont="1" applyBorder="1" applyAlignment="1">
      <alignment horizontal="center" vertical="center"/>
    </xf>
    <xf numFmtId="0" fontId="21" fillId="0" borderId="231" xfId="3" applyFont="1" applyBorder="1" applyAlignment="1">
      <alignment horizontal="center" vertical="center"/>
    </xf>
    <xf numFmtId="0" fontId="10" fillId="0" borderId="5" xfId="3" applyBorder="1" applyAlignment="1">
      <alignment horizontal="center" vertical="center"/>
    </xf>
    <xf numFmtId="0" fontId="10" fillId="0" borderId="4" xfId="3" applyBorder="1" applyAlignment="1">
      <alignment horizontal="center" vertical="center"/>
    </xf>
    <xf numFmtId="0" fontId="10" fillId="0" borderId="6" xfId="3" applyBorder="1" applyAlignment="1">
      <alignment horizontal="center" vertical="center"/>
    </xf>
    <xf numFmtId="0" fontId="10" fillId="0" borderId="4" xfId="3" applyBorder="1" applyAlignment="1">
      <alignment horizontal="center" vertical="center" shrinkToFit="1"/>
    </xf>
    <xf numFmtId="0" fontId="10" fillId="0" borderId="6" xfId="3" applyBorder="1" applyAlignment="1">
      <alignment horizontal="center" vertical="center" shrinkToFit="1"/>
    </xf>
    <xf numFmtId="0" fontId="10" fillId="0" borderId="69" xfId="3" applyBorder="1" applyAlignment="1">
      <alignment horizontal="center" vertical="center"/>
    </xf>
    <xf numFmtId="0" fontId="10" fillId="0" borderId="12" xfId="3" applyBorder="1" applyAlignment="1">
      <alignment horizontal="center" vertical="center"/>
    </xf>
    <xf numFmtId="0" fontId="10" fillId="0" borderId="13" xfId="3" applyBorder="1" applyAlignment="1">
      <alignment horizontal="center" vertical="center"/>
    </xf>
    <xf numFmtId="0" fontId="10" fillId="0" borderId="125" xfId="3" applyBorder="1" applyAlignment="1">
      <alignment horizontal="center" vertical="center"/>
    </xf>
    <xf numFmtId="0" fontId="10" fillId="0" borderId="64" xfId="3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96" xfId="0" applyFont="1" applyBorder="1" applyAlignment="1">
      <alignment horizontal="center" vertical="center"/>
    </xf>
    <xf numFmtId="178" fontId="10" fillId="0" borderId="5" xfId="3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60" xfId="0" applyFont="1" applyFill="1" applyBorder="1" applyAlignment="1" applyProtection="1">
      <alignment horizontal="center"/>
      <protection locked="0"/>
    </xf>
    <xf numFmtId="0" fontId="0" fillId="0" borderId="61" xfId="0" applyFont="1" applyFill="1" applyBorder="1" applyAlignment="1" applyProtection="1">
      <alignment horizontal="center"/>
      <protection locked="0"/>
    </xf>
    <xf numFmtId="0" fontId="0" fillId="0" borderId="58" xfId="0" applyFont="1" applyFill="1" applyBorder="1" applyAlignment="1" applyProtection="1">
      <alignment horizontal="center"/>
      <protection locked="0"/>
    </xf>
    <xf numFmtId="0" fontId="4" fillId="10" borderId="124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136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4" fillId="5" borderId="127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15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10" borderId="36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40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65" xfId="0" applyFont="1" applyFill="1" applyBorder="1" applyAlignment="1">
      <alignment horizontal="center" vertical="center" wrapText="1"/>
    </xf>
    <xf numFmtId="0" fontId="4" fillId="10" borderId="135" xfId="0" applyFont="1" applyFill="1" applyBorder="1" applyAlignment="1">
      <alignment horizontal="center" vertical="center" wrapText="1"/>
    </xf>
    <xf numFmtId="0" fontId="4" fillId="10" borderId="63" xfId="0" applyFont="1" applyFill="1" applyBorder="1" applyAlignment="1">
      <alignment horizontal="center" vertical="center" wrapText="1"/>
    </xf>
    <xf numFmtId="0" fontId="4" fillId="10" borderId="132" xfId="0" applyFont="1" applyFill="1" applyBorder="1" applyAlignment="1">
      <alignment horizontal="center" vertical="center" wrapText="1"/>
    </xf>
    <xf numFmtId="0" fontId="4" fillId="10" borderId="6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42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39" xfId="0" applyNumberFormat="1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10" borderId="134" xfId="0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40" xfId="0" applyFont="1" applyFill="1" applyBorder="1" applyAlignment="1">
      <alignment horizontal="center" vertical="center" wrapText="1"/>
    </xf>
    <xf numFmtId="0" fontId="4" fillId="9" borderId="37" xfId="0" applyFont="1" applyFill="1" applyBorder="1" applyAlignment="1">
      <alignment horizontal="center" vertical="center" wrapText="1"/>
    </xf>
    <xf numFmtId="0" fontId="4" fillId="9" borderId="32" xfId="0" applyFont="1" applyFill="1" applyBorder="1" applyAlignment="1">
      <alignment horizontal="center" vertical="center" wrapText="1"/>
    </xf>
    <xf numFmtId="0" fontId="4" fillId="9" borderId="41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4" fillId="10" borderId="133" xfId="0" applyFont="1" applyFill="1" applyBorder="1" applyAlignment="1">
      <alignment horizontal="center" vertical="center" wrapText="1"/>
    </xf>
    <xf numFmtId="0" fontId="4" fillId="10" borderId="44" xfId="0" applyFont="1" applyFill="1" applyBorder="1" applyAlignment="1">
      <alignment horizontal="center" vertical="center" wrapText="1"/>
    </xf>
    <xf numFmtId="0" fontId="4" fillId="10" borderId="46" xfId="0" applyFont="1" applyFill="1" applyBorder="1" applyAlignment="1">
      <alignment horizontal="center" vertical="center" wrapText="1"/>
    </xf>
    <xf numFmtId="0" fontId="4" fillId="10" borderId="125" xfId="0" applyFont="1" applyFill="1" applyBorder="1" applyAlignment="1">
      <alignment horizontal="center" vertical="center" wrapText="1"/>
    </xf>
    <xf numFmtId="0" fontId="0" fillId="0" borderId="48" xfId="0" applyNumberFormat="1" applyFont="1" applyBorder="1" applyAlignment="1" applyProtection="1">
      <alignment horizontal="center" vertical="center"/>
    </xf>
    <xf numFmtId="0" fontId="2" fillId="0" borderId="49" xfId="0" applyNumberFormat="1" applyFont="1" applyBorder="1" applyAlignment="1" applyProtection="1">
      <alignment horizontal="center" vertical="center"/>
    </xf>
    <xf numFmtId="0" fontId="2" fillId="0" borderId="46" xfId="0" applyNumberFormat="1" applyFont="1" applyBorder="1" applyAlignment="1" applyProtection="1">
      <alignment horizontal="center" vertical="center"/>
    </xf>
    <xf numFmtId="0" fontId="2" fillId="0" borderId="56" xfId="0" applyNumberFormat="1" applyFont="1" applyBorder="1" applyAlignment="1" applyProtection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48" xfId="0" applyNumberFormat="1" applyFont="1" applyBorder="1" applyAlignment="1" applyProtection="1">
      <alignment horizontal="left" vertical="center"/>
    </xf>
    <xf numFmtId="0" fontId="2" fillId="0" borderId="49" xfId="0" applyNumberFormat="1" applyFont="1" applyBorder="1" applyAlignment="1" applyProtection="1">
      <alignment horizontal="left" vertical="center"/>
    </xf>
    <xf numFmtId="0" fontId="2" fillId="0" borderId="46" xfId="0" applyNumberFormat="1" applyFont="1" applyBorder="1" applyAlignment="1" applyProtection="1">
      <alignment horizontal="left" vertical="center"/>
    </xf>
    <xf numFmtId="0" fontId="2" fillId="0" borderId="56" xfId="0" applyNumberFormat="1" applyFont="1" applyBorder="1" applyAlignment="1" applyProtection="1">
      <alignment horizontal="left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</cellXfs>
  <cellStyles count="6">
    <cellStyle name="パーセント" xfId="4" builtinId="5"/>
    <cellStyle name="ハイパーリンク" xfId="5" builtinId="8"/>
    <cellStyle name="桁区切り" xfId="1" builtinId="6"/>
    <cellStyle name="桁区切り 2" xfId="2"/>
    <cellStyle name="標準" xfId="0" builtinId="0"/>
    <cellStyle name="標準 2" xfId="3"/>
  </cellStyles>
  <dxfs count="4">
    <dxf>
      <font>
        <color theme="1"/>
      </font>
    </dxf>
    <dxf>
      <border>
        <right style="thin">
          <color auto="1"/>
        </right>
        <vertical/>
        <horizontal/>
      </border>
    </dxf>
    <dxf>
      <font>
        <color theme="1"/>
      </font>
    </dxf>
    <dxf>
      <font>
        <color theme="0"/>
      </font>
      <fill>
        <patternFill patternType="none">
          <bgColor auto="1"/>
        </patternFill>
      </fill>
      <border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9FF99"/>
      <color rgb="FF0000FF"/>
      <color rgb="FF000040"/>
      <color rgb="FFA6A6A6"/>
      <color rgb="FFB7DEE8"/>
      <color rgb="FFFF00FF"/>
      <color rgb="FF00FFFF"/>
      <color rgb="FF66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6132333137878"/>
          <c:y val="7.3343596395226723E-2"/>
          <c:w val="0.79618950923315657"/>
          <c:h val="0.56612846590090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計算シート２!$AP$4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計算シート２!$AO$8:$AO$46</c:f>
              <c:strCache>
                <c:ptCount val="39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strCache>
            </c:strRef>
          </c:cat>
          <c:val>
            <c:numRef>
              <c:f>計算シート２!$AP$8:$AP$46</c:f>
              <c:numCache>
                <c:formatCode>0_);[Red]\(0\)</c:formatCode>
                <c:ptCount val="39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4-45E7-9F01-8344AE589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648904"/>
        <c:axId val="541652512"/>
      </c:barChart>
      <c:lineChart>
        <c:grouping val="standard"/>
        <c:varyColors val="0"/>
        <c:ser>
          <c:idx val="1"/>
          <c:order val="1"/>
          <c:tx>
            <c:strRef>
              <c:f>計算シート２!$AS$4</c:f>
              <c:strCache>
                <c:ptCount val="1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計算シート２!$AO$8:$AO$46</c:f>
              <c:strCache>
                <c:ptCount val="39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strCache>
            </c:strRef>
          </c:cat>
          <c:val>
            <c:numRef>
              <c:f>計算シート２!$AS$8:$AS$46</c:f>
              <c:numCache>
                <c:formatCode>0.0%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2-4C1C-88D3-4C62A20D8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352136"/>
        <c:axId val="557351480"/>
      </c:lineChart>
      <c:catAx>
        <c:axId val="541648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1652512"/>
        <c:crosses val="autoZero"/>
        <c:auto val="1"/>
        <c:lblAlgn val="ctr"/>
        <c:lblOffset val="100"/>
        <c:noMultiLvlLbl val="0"/>
      </c:catAx>
      <c:valAx>
        <c:axId val="5416525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  <a:endParaRPr lang="en-US" altLang="ja-JP" sz="1100"/>
              </a:p>
            </c:rich>
          </c:tx>
          <c:layout>
            <c:manualLayout>
              <c:xMode val="edge"/>
              <c:yMode val="edge"/>
              <c:x val="3.5657366179083399E-3"/>
              <c:y val="0.284765299410934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1648904"/>
        <c:crosses val="autoZero"/>
        <c:crossBetween val="between"/>
      </c:valAx>
      <c:valAx>
        <c:axId val="557351480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352136"/>
        <c:crosses val="max"/>
        <c:crossBetween val="between"/>
      </c:valAx>
      <c:catAx>
        <c:axId val="557352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73514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r"/>
      <c:layout>
        <c:manualLayout>
          <c:xMode val="edge"/>
          <c:yMode val="edge"/>
          <c:x val="0.71893769372009386"/>
          <c:y val="0.15211649990417783"/>
          <c:w val="0.15970757857386744"/>
          <c:h val="0.1475305112883141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A$20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$7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102</xdr:row>
          <xdr:rowOff>38100</xdr:rowOff>
        </xdr:from>
        <xdr:to>
          <xdr:col>11</xdr:col>
          <xdr:colOff>99060</xdr:colOff>
          <xdr:row>152</xdr:row>
          <xdr:rowOff>30480</xdr:rowOff>
        </xdr:to>
        <xdr:sp macro="" textlink="">
          <xdr:nvSpPr>
            <xdr:cNvPr id="5209" name="Object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11</xdr:col>
          <xdr:colOff>83820</xdr:colOff>
          <xdr:row>54</xdr:row>
          <xdr:rowOff>7620</xdr:rowOff>
        </xdr:to>
        <xdr:sp macro="" textlink="">
          <xdr:nvSpPr>
            <xdr:cNvPr id="5210" name="Object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7620</xdr:rowOff>
        </xdr:from>
        <xdr:to>
          <xdr:col>11</xdr:col>
          <xdr:colOff>91440</xdr:colOff>
          <xdr:row>102</xdr:row>
          <xdr:rowOff>30480</xdr:rowOff>
        </xdr:to>
        <xdr:sp macro="" textlink="">
          <xdr:nvSpPr>
            <xdr:cNvPr id="5206" name="Object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781051</xdr:colOff>
      <xdr:row>5</xdr:row>
      <xdr:rowOff>133350</xdr:rowOff>
    </xdr:from>
    <xdr:to>
      <xdr:col>7</xdr:col>
      <xdr:colOff>180976</xdr:colOff>
      <xdr:row>7</xdr:row>
      <xdr:rowOff>190500</xdr:rowOff>
    </xdr:to>
    <xdr:sp macro="" textlink="">
      <xdr:nvSpPr>
        <xdr:cNvPr id="2359" name="AutoShape 3">
          <a:extLs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>
          <a:spLocks noChangeArrowheads="1"/>
        </xdr:cNvSpPr>
      </xdr:nvSpPr>
      <xdr:spPr bwMode="auto">
        <a:xfrm>
          <a:off x="8458201" y="1609725"/>
          <a:ext cx="361950" cy="552450"/>
        </a:xfrm>
        <a:prstGeom prst="upArrow">
          <a:avLst>
            <a:gd name="adj1" fmla="val 50000"/>
            <a:gd name="adj2" fmla="val 32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4</xdr:row>
      <xdr:rowOff>0</xdr:rowOff>
    </xdr:from>
    <xdr:to>
      <xdr:col>8</xdr:col>
      <xdr:colOff>361950</xdr:colOff>
      <xdr:row>4</xdr:row>
      <xdr:rowOff>0</xdr:rowOff>
    </xdr:to>
    <xdr:sp macro="" textlink="">
      <xdr:nvSpPr>
        <xdr:cNvPr id="2361" name="Line 5">
          <a:extLs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>
          <a:spLocks noChangeShapeType="1"/>
        </xdr:cNvSpPr>
      </xdr:nvSpPr>
      <xdr:spPr bwMode="auto">
        <a:xfrm flipH="1">
          <a:off x="9801225" y="183832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361950</xdr:colOff>
      <xdr:row>3</xdr:row>
      <xdr:rowOff>57150</xdr:rowOff>
    </xdr:from>
    <xdr:ext cx="1447800" cy="4667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886950" y="876300"/>
          <a:ext cx="1447800" cy="4667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プルダウンで以下</a:t>
          </a:r>
          <a:endParaRPr kumimoji="1" lang="en-US" altLang="ja-JP" sz="1100"/>
        </a:p>
        <a:p>
          <a:r>
            <a:rPr kumimoji="1" lang="ja-JP" altLang="en-US" sz="1100"/>
            <a:t>のリストから選択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22860</xdr:rowOff>
        </xdr:from>
        <xdr:to>
          <xdr:col>6</xdr:col>
          <xdr:colOff>800100</xdr:colOff>
          <xdr:row>21</xdr:row>
          <xdr:rowOff>213360</xdr:rowOff>
        </xdr:to>
        <xdr:sp macro="" textlink="">
          <xdr:nvSpPr>
            <xdr:cNvPr id="16385" name="Group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宿泊客数集計方法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20</xdr:row>
          <xdr:rowOff>7620</xdr:rowOff>
        </xdr:from>
        <xdr:to>
          <xdr:col>4</xdr:col>
          <xdr:colOff>312420</xdr:colOff>
          <xdr:row>21</xdr:row>
          <xdr:rowOff>106680</xdr:rowOff>
        </xdr:to>
        <xdr:sp macro="" textlink="">
          <xdr:nvSpPr>
            <xdr:cNvPr id="16386" name="Option Butto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宿泊客数（実数）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20</xdr:row>
          <xdr:rowOff>22860</xdr:rowOff>
        </xdr:from>
        <xdr:to>
          <xdr:col>6</xdr:col>
          <xdr:colOff>640080</xdr:colOff>
          <xdr:row>21</xdr:row>
          <xdr:rowOff>99060</xdr:rowOff>
        </xdr:to>
        <xdr:sp macro="" textlink="">
          <xdr:nvSpPr>
            <xdr:cNvPr id="16387" name="Option Butto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2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延べ宿泊客数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</xdr:row>
          <xdr:rowOff>7620</xdr:rowOff>
        </xdr:from>
        <xdr:to>
          <xdr:col>7</xdr:col>
          <xdr:colOff>0</xdr:colOff>
          <xdr:row>9</xdr:row>
          <xdr:rowOff>7620</xdr:rowOff>
        </xdr:to>
        <xdr:sp macro="" textlink="">
          <xdr:nvSpPr>
            <xdr:cNvPr id="16389" name="Group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観光客について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6</xdr:row>
          <xdr:rowOff>114300</xdr:rowOff>
        </xdr:from>
        <xdr:to>
          <xdr:col>6</xdr:col>
          <xdr:colOff>533400</xdr:colOff>
          <xdr:row>8</xdr:row>
          <xdr:rowOff>220980</xdr:rowOff>
        </xdr:to>
        <xdr:sp macro="" textlink="">
          <xdr:nvSpPr>
            <xdr:cNvPr id="16390" name="Option Button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日本人観光客と外国人観光客についてそれぞれ入力する。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114300</xdr:colOff>
          <xdr:row>6</xdr:row>
          <xdr:rowOff>144780</xdr:rowOff>
        </xdr:from>
        <xdr:to>
          <xdr:col>3</xdr:col>
          <xdr:colOff>1516380</xdr:colOff>
          <xdr:row>8</xdr:row>
          <xdr:rowOff>190500</xdr:rowOff>
        </xdr:to>
        <xdr:sp macro="" textlink="">
          <xdr:nvSpPr>
            <xdr:cNvPr id="16391" name="Option Button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2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全体の人数・観光消費額を入力する。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41413</xdr:colOff>
      <xdr:row>33</xdr:row>
      <xdr:rowOff>276226</xdr:rowOff>
    </xdr:from>
    <xdr:to>
      <xdr:col>10</xdr:col>
      <xdr:colOff>82826</xdr:colOff>
      <xdr:row>61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252692</xdr:colOff>
      <xdr:row>33</xdr:row>
      <xdr:rowOff>260537</xdr:rowOff>
    </xdr:from>
    <xdr:to>
      <xdr:col>3</xdr:col>
      <xdr:colOff>1103219</xdr:colOff>
      <xdr:row>35</xdr:row>
      <xdr:rowOff>105896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014692" y="7756712"/>
          <a:ext cx="850527" cy="302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17</xdr:row>
      <xdr:rowOff>2</xdr:rowOff>
    </xdr:from>
    <xdr:to>
      <xdr:col>26</xdr:col>
      <xdr:colOff>-1</xdr:colOff>
      <xdr:row>17</xdr:row>
      <xdr:rowOff>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7981950" y="2838452"/>
          <a:ext cx="576262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25</xdr:row>
      <xdr:rowOff>0</xdr:rowOff>
    </xdr:from>
    <xdr:to>
      <xdr:col>18</xdr:col>
      <xdr:colOff>9525</xdr:colOff>
      <xdr:row>27</xdr:row>
      <xdr:rowOff>0</xdr:rowOff>
    </xdr:to>
    <xdr:cxnSp macro="">
      <xdr:nvCxnSpPr>
        <xdr:cNvPr id="3" name="直線矢印コネクタ 2"/>
        <xdr:cNvCxnSpPr/>
      </xdr:nvCxnSpPr>
      <xdr:spPr bwMode="auto">
        <a:xfrm>
          <a:off x="9753600" y="429577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6163</xdr:colOff>
      <xdr:row>13</xdr:row>
      <xdr:rowOff>11206</xdr:rowOff>
    </xdr:from>
    <xdr:to>
      <xdr:col>23</xdr:col>
      <xdr:colOff>6163</xdr:colOff>
      <xdr:row>16</xdr:row>
      <xdr:rowOff>161926</xdr:rowOff>
    </xdr:to>
    <xdr:cxnSp macro="">
      <xdr:nvCxnSpPr>
        <xdr:cNvPr id="4" name="直線コネクタ 3"/>
        <xdr:cNvCxnSpPr/>
      </xdr:nvCxnSpPr>
      <xdr:spPr bwMode="auto">
        <a:xfrm flipV="1">
          <a:off x="12102913" y="2163856"/>
          <a:ext cx="0" cy="66507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12224</xdr:colOff>
      <xdr:row>13</xdr:row>
      <xdr:rowOff>6494</xdr:rowOff>
    </xdr:from>
    <xdr:to>
      <xdr:col>30</xdr:col>
      <xdr:colOff>11206</xdr:colOff>
      <xdr:row>13</xdr:row>
      <xdr:rowOff>6494</xdr:rowOff>
    </xdr:to>
    <xdr:cxnSp macro="">
      <xdr:nvCxnSpPr>
        <xdr:cNvPr id="5" name="直線コネクタ 4"/>
        <xdr:cNvCxnSpPr/>
      </xdr:nvCxnSpPr>
      <xdr:spPr bwMode="auto">
        <a:xfrm>
          <a:off x="12108974" y="2159144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35</xdr:row>
      <xdr:rowOff>2</xdr:rowOff>
    </xdr:from>
    <xdr:to>
      <xdr:col>26</xdr:col>
      <xdr:colOff>0</xdr:colOff>
      <xdr:row>35</xdr:row>
      <xdr:rowOff>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7972425" y="6096002"/>
          <a:ext cx="577215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4082</xdr:colOff>
      <xdr:row>17</xdr:row>
      <xdr:rowOff>0</xdr:rowOff>
    </xdr:from>
    <xdr:to>
      <xdr:col>32</xdr:col>
      <xdr:colOff>4082</xdr:colOff>
      <xdr:row>42</xdr:row>
      <xdr:rowOff>13607</xdr:rowOff>
    </xdr:to>
    <xdr:cxnSp macro="">
      <xdr:nvCxnSpPr>
        <xdr:cNvPr id="7" name="直線コネクタ 6"/>
        <xdr:cNvCxnSpPr/>
      </xdr:nvCxnSpPr>
      <xdr:spPr bwMode="auto">
        <a:xfrm>
          <a:off x="17368157" y="2838450"/>
          <a:ext cx="0" cy="459513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42</xdr:row>
      <xdr:rowOff>13607</xdr:rowOff>
    </xdr:from>
    <xdr:to>
      <xdr:col>32</xdr:col>
      <xdr:colOff>0</xdr:colOff>
      <xdr:row>42</xdr:row>
      <xdr:rowOff>13607</xdr:rowOff>
    </xdr:to>
    <xdr:cxnSp macro="">
      <xdr:nvCxnSpPr>
        <xdr:cNvPr id="8" name="直線矢印コネクタ 7"/>
        <xdr:cNvCxnSpPr/>
      </xdr:nvCxnSpPr>
      <xdr:spPr bwMode="auto">
        <a:xfrm flipH="1">
          <a:off x="10477500" y="7433582"/>
          <a:ext cx="688657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11206</xdr:colOff>
      <xdr:row>17</xdr:row>
      <xdr:rowOff>1681</xdr:rowOff>
    </xdr:from>
    <xdr:to>
      <xdr:col>32</xdr:col>
      <xdr:colOff>0</xdr:colOff>
      <xdr:row>17</xdr:row>
      <xdr:rowOff>1681</xdr:rowOff>
    </xdr:to>
    <xdr:cxnSp macro="">
      <xdr:nvCxnSpPr>
        <xdr:cNvPr id="9" name="直線コネクタ 8"/>
        <xdr:cNvCxnSpPr/>
      </xdr:nvCxnSpPr>
      <xdr:spPr bwMode="auto">
        <a:xfrm>
          <a:off x="17003806" y="2840131"/>
          <a:ext cx="36026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0</xdr:colOff>
      <xdr:row>45</xdr:row>
      <xdr:rowOff>0</xdr:rowOff>
    </xdr:to>
    <xdr:cxnSp macro="">
      <xdr:nvCxnSpPr>
        <xdr:cNvPr id="10" name="直線矢印コネクタ 9"/>
        <xdr:cNvCxnSpPr/>
      </xdr:nvCxnSpPr>
      <xdr:spPr bwMode="auto">
        <a:xfrm>
          <a:off x="9744075" y="763905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16</xdr:row>
      <xdr:rowOff>172640</xdr:rowOff>
    </xdr:from>
    <xdr:to>
      <xdr:col>12</xdr:col>
      <xdr:colOff>672353</xdr:colOff>
      <xdr:row>16</xdr:row>
      <xdr:rowOff>172640</xdr:rowOff>
    </xdr:to>
    <xdr:cxnSp macro="">
      <xdr:nvCxnSpPr>
        <xdr:cNvPr id="11" name="直線矢印コネクタ 10"/>
        <xdr:cNvCxnSpPr/>
      </xdr:nvCxnSpPr>
      <xdr:spPr bwMode="auto">
        <a:xfrm flipH="1">
          <a:off x="4663678" y="2839640"/>
          <a:ext cx="19332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13</xdr:row>
      <xdr:rowOff>0</xdr:rowOff>
    </xdr:from>
    <xdr:to>
      <xdr:col>9</xdr:col>
      <xdr:colOff>672353</xdr:colOff>
      <xdr:row>17</xdr:row>
      <xdr:rowOff>0</xdr:rowOff>
    </xdr:to>
    <xdr:cxnSp macro="">
      <xdr:nvCxnSpPr>
        <xdr:cNvPr id="12" name="直線コネクタ 11"/>
        <xdr:cNvCxnSpPr/>
      </xdr:nvCxnSpPr>
      <xdr:spPr bwMode="auto">
        <a:xfrm>
          <a:off x="5587253" y="2152650"/>
          <a:ext cx="0" cy="685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13</xdr:row>
      <xdr:rowOff>0</xdr:rowOff>
    </xdr:from>
    <xdr:to>
      <xdr:col>4</xdr:col>
      <xdr:colOff>13610</xdr:colOff>
      <xdr:row>14</xdr:row>
      <xdr:rowOff>163286</xdr:rowOff>
    </xdr:to>
    <xdr:cxnSp macro="">
      <xdr:nvCxnSpPr>
        <xdr:cNvPr id="13" name="直線矢印コネクタ 12"/>
        <xdr:cNvCxnSpPr/>
      </xdr:nvCxnSpPr>
      <xdr:spPr bwMode="auto">
        <a:xfrm>
          <a:off x="2325781" y="2152650"/>
          <a:ext cx="2404" cy="33473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35</xdr:row>
      <xdr:rowOff>0</xdr:rowOff>
    </xdr:from>
    <xdr:to>
      <xdr:col>12</xdr:col>
      <xdr:colOff>672354</xdr:colOff>
      <xdr:row>35</xdr:row>
      <xdr:rowOff>0</xdr:rowOff>
    </xdr:to>
    <xdr:cxnSp macro="">
      <xdr:nvCxnSpPr>
        <xdr:cNvPr id="14" name="直線矢印コネクタ 13"/>
        <xdr:cNvCxnSpPr/>
      </xdr:nvCxnSpPr>
      <xdr:spPr bwMode="auto">
        <a:xfrm flipH="1">
          <a:off x="4667250" y="6096000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53</xdr:row>
      <xdr:rowOff>0</xdr:rowOff>
    </xdr:from>
    <xdr:to>
      <xdr:col>12</xdr:col>
      <xdr:colOff>672354</xdr:colOff>
      <xdr:row>53</xdr:row>
      <xdr:rowOff>0</xdr:rowOff>
    </xdr:to>
    <xdr:cxnSp macro="">
      <xdr:nvCxnSpPr>
        <xdr:cNvPr id="15" name="直線矢印コネクタ 14"/>
        <xdr:cNvCxnSpPr/>
      </xdr:nvCxnSpPr>
      <xdr:spPr bwMode="auto">
        <a:xfrm flipH="1">
          <a:off x="4667250" y="9429750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30</xdr:col>
      <xdr:colOff>0</xdr:colOff>
      <xdr:row>36</xdr:row>
      <xdr:rowOff>23812</xdr:rowOff>
    </xdr:from>
    <xdr:to>
      <xdr:col>30</xdr:col>
      <xdr:colOff>0</xdr:colOff>
      <xdr:row>42</xdr:row>
      <xdr:rowOff>13608</xdr:rowOff>
    </xdr:to>
    <xdr:cxnSp macro="">
      <xdr:nvCxnSpPr>
        <xdr:cNvPr id="16" name="直線コネクタ 15"/>
        <xdr:cNvCxnSpPr/>
      </xdr:nvCxnSpPr>
      <xdr:spPr bwMode="auto">
        <a:xfrm>
          <a:off x="16259175" y="6348412"/>
          <a:ext cx="0" cy="108517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53</xdr:row>
      <xdr:rowOff>1</xdr:rowOff>
    </xdr:from>
    <xdr:to>
      <xdr:col>26</xdr:col>
      <xdr:colOff>-1</xdr:colOff>
      <xdr:row>53</xdr:row>
      <xdr:rowOff>2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7981950" y="9429751"/>
          <a:ext cx="576262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17</xdr:row>
      <xdr:rowOff>1</xdr:rowOff>
    </xdr:from>
    <xdr:to>
      <xdr:col>9</xdr:col>
      <xdr:colOff>352425</xdr:colOff>
      <xdr:row>18</xdr:row>
      <xdr:rowOff>0</xdr:rowOff>
    </xdr:to>
    <xdr:cxnSp macro="">
      <xdr:nvCxnSpPr>
        <xdr:cNvPr id="24" name="直線矢印コネクタ 23"/>
        <xdr:cNvCxnSpPr/>
      </xdr:nvCxnSpPr>
      <xdr:spPr bwMode="auto">
        <a:xfrm flipV="1">
          <a:off x="5267325" y="283845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26</xdr:row>
      <xdr:rowOff>0</xdr:rowOff>
    </xdr:from>
    <xdr:to>
      <xdr:col>19</xdr:col>
      <xdr:colOff>149678</xdr:colOff>
      <xdr:row>26</xdr:row>
      <xdr:rowOff>0</xdr:rowOff>
    </xdr:to>
    <xdr:cxnSp macro="">
      <xdr:nvCxnSpPr>
        <xdr:cNvPr id="25" name="直線矢印コネクタ 24"/>
        <xdr:cNvCxnSpPr/>
      </xdr:nvCxnSpPr>
      <xdr:spPr bwMode="auto">
        <a:xfrm flipH="1">
          <a:off x="9755282" y="4467225"/>
          <a:ext cx="87189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44</xdr:row>
      <xdr:rowOff>0</xdr:rowOff>
    </xdr:from>
    <xdr:to>
      <xdr:col>20</xdr:col>
      <xdr:colOff>0</xdr:colOff>
      <xdr:row>44</xdr:row>
      <xdr:rowOff>0</xdr:rowOff>
    </xdr:to>
    <xdr:cxnSp macro="">
      <xdr:nvCxnSpPr>
        <xdr:cNvPr id="26" name="直線矢印コネクタ 25"/>
        <xdr:cNvCxnSpPr/>
      </xdr:nvCxnSpPr>
      <xdr:spPr bwMode="auto">
        <a:xfrm flipH="1">
          <a:off x="9755282" y="7810500"/>
          <a:ext cx="88414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0</xdr:colOff>
      <xdr:row>35</xdr:row>
      <xdr:rowOff>190500</xdr:rowOff>
    </xdr:to>
    <xdr:cxnSp macro="">
      <xdr:nvCxnSpPr>
        <xdr:cNvPr id="29" name="直線矢印コネクタ 28"/>
        <xdr:cNvCxnSpPr/>
      </xdr:nvCxnSpPr>
      <xdr:spPr bwMode="auto">
        <a:xfrm flipV="1">
          <a:off x="12830175" y="609600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17322</xdr:colOff>
      <xdr:row>30</xdr:row>
      <xdr:rowOff>0</xdr:rowOff>
    </xdr:from>
    <xdr:to>
      <xdr:col>27</xdr:col>
      <xdr:colOff>17322</xdr:colOff>
      <xdr:row>31</xdr:row>
      <xdr:rowOff>11206</xdr:rowOff>
    </xdr:to>
    <xdr:cxnSp macro="">
      <xdr:nvCxnSpPr>
        <xdr:cNvPr id="30" name="直線矢印コネクタ 29"/>
        <xdr:cNvCxnSpPr/>
      </xdr:nvCxnSpPr>
      <xdr:spPr bwMode="auto">
        <a:xfrm>
          <a:off x="14495322" y="5219700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727362</xdr:colOff>
      <xdr:row>48</xdr:row>
      <xdr:rowOff>0</xdr:rowOff>
    </xdr:from>
    <xdr:to>
      <xdr:col>26</xdr:col>
      <xdr:colOff>727362</xdr:colOff>
      <xdr:row>49</xdr:row>
      <xdr:rowOff>11206</xdr:rowOff>
    </xdr:to>
    <xdr:cxnSp macro="">
      <xdr:nvCxnSpPr>
        <xdr:cNvPr id="31" name="直線矢印コネクタ 30"/>
        <xdr:cNvCxnSpPr/>
      </xdr:nvCxnSpPr>
      <xdr:spPr bwMode="auto">
        <a:xfrm>
          <a:off x="14471937" y="8543925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35</xdr:row>
      <xdr:rowOff>1</xdr:rowOff>
    </xdr:from>
    <xdr:to>
      <xdr:col>9</xdr:col>
      <xdr:colOff>352425</xdr:colOff>
      <xdr:row>36</xdr:row>
      <xdr:rowOff>0</xdr:rowOff>
    </xdr:to>
    <xdr:cxnSp macro="">
      <xdr:nvCxnSpPr>
        <xdr:cNvPr id="32" name="直線矢印コネクタ 31"/>
        <xdr:cNvCxnSpPr/>
      </xdr:nvCxnSpPr>
      <xdr:spPr bwMode="auto">
        <a:xfrm flipV="1">
          <a:off x="5267325" y="609600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53</xdr:row>
      <xdr:rowOff>1</xdr:rowOff>
    </xdr:from>
    <xdr:to>
      <xdr:col>9</xdr:col>
      <xdr:colOff>352425</xdr:colOff>
      <xdr:row>54</xdr:row>
      <xdr:rowOff>0</xdr:rowOff>
    </xdr:to>
    <xdr:cxnSp macro="">
      <xdr:nvCxnSpPr>
        <xdr:cNvPr id="33" name="直線矢印コネクタ 32"/>
        <xdr:cNvCxnSpPr/>
      </xdr:nvCxnSpPr>
      <xdr:spPr bwMode="auto">
        <a:xfrm flipV="1">
          <a:off x="5267325" y="942975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13</xdr:row>
      <xdr:rowOff>0</xdr:rowOff>
    </xdr:from>
    <xdr:to>
      <xdr:col>10</xdr:col>
      <xdr:colOff>0</xdr:colOff>
      <xdr:row>13</xdr:row>
      <xdr:rowOff>0</xdr:rowOff>
    </xdr:to>
    <xdr:cxnSp macro="">
      <xdr:nvCxnSpPr>
        <xdr:cNvPr id="34" name="直線コネクタ 33"/>
        <xdr:cNvCxnSpPr/>
      </xdr:nvCxnSpPr>
      <xdr:spPr bwMode="auto">
        <a:xfrm>
          <a:off x="2336987" y="2152650"/>
          <a:ext cx="326371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0</xdr:colOff>
      <xdr:row>42</xdr:row>
      <xdr:rowOff>190500</xdr:rowOff>
    </xdr:to>
    <xdr:cxnSp macro="">
      <xdr:nvCxnSpPr>
        <xdr:cNvPr id="36" name="直線矢印コネクタ 35"/>
        <xdr:cNvCxnSpPr/>
      </xdr:nvCxnSpPr>
      <xdr:spPr bwMode="auto">
        <a:xfrm flipV="1">
          <a:off x="12830175" y="741997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0</xdr:colOff>
      <xdr:row>17</xdr:row>
      <xdr:rowOff>190500</xdr:rowOff>
    </xdr:to>
    <xdr:cxnSp macro="">
      <xdr:nvCxnSpPr>
        <xdr:cNvPr id="37" name="直線矢印コネクタ 36"/>
        <xdr:cNvCxnSpPr/>
      </xdr:nvCxnSpPr>
      <xdr:spPr bwMode="auto">
        <a:xfrm flipV="1">
          <a:off x="12830175" y="283845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190500</xdr:rowOff>
    </xdr:to>
    <xdr:cxnSp macro="">
      <xdr:nvCxnSpPr>
        <xdr:cNvPr id="38" name="直線矢印コネクタ 37"/>
        <xdr:cNvCxnSpPr/>
      </xdr:nvCxnSpPr>
      <xdr:spPr bwMode="auto">
        <a:xfrm flipV="1">
          <a:off x="12830175" y="942975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30</xdr:row>
      <xdr:rowOff>0</xdr:rowOff>
    </xdr:from>
    <xdr:to>
      <xdr:col>6</xdr:col>
      <xdr:colOff>353785</xdr:colOff>
      <xdr:row>31</xdr:row>
      <xdr:rowOff>0</xdr:rowOff>
    </xdr:to>
    <xdr:cxnSp macro="">
      <xdr:nvCxnSpPr>
        <xdr:cNvPr id="39" name="直線矢印コネクタ 38"/>
        <xdr:cNvCxnSpPr/>
      </xdr:nvCxnSpPr>
      <xdr:spPr bwMode="auto">
        <a:xfrm>
          <a:off x="3639910" y="5219700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48</xdr:row>
      <xdr:rowOff>0</xdr:rowOff>
    </xdr:from>
    <xdr:to>
      <xdr:col>6</xdr:col>
      <xdr:colOff>353785</xdr:colOff>
      <xdr:row>49</xdr:row>
      <xdr:rowOff>0</xdr:rowOff>
    </xdr:to>
    <xdr:cxnSp macro="">
      <xdr:nvCxnSpPr>
        <xdr:cNvPr id="40" name="直線矢印コネクタ 39"/>
        <xdr:cNvCxnSpPr/>
      </xdr:nvCxnSpPr>
      <xdr:spPr bwMode="auto">
        <a:xfrm>
          <a:off x="3639910" y="8543925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31</xdr:row>
      <xdr:rowOff>16300</xdr:rowOff>
    </xdr:from>
    <xdr:to>
      <xdr:col>9</xdr:col>
      <xdr:colOff>678465</xdr:colOff>
      <xdr:row>35</xdr:row>
      <xdr:rowOff>16300</xdr:rowOff>
    </xdr:to>
    <xdr:cxnSp macro="">
      <xdr:nvCxnSpPr>
        <xdr:cNvPr id="41" name="直線コネクタ 40"/>
        <xdr:cNvCxnSpPr/>
      </xdr:nvCxnSpPr>
      <xdr:spPr bwMode="auto">
        <a:xfrm>
          <a:off x="5593365" y="5407450"/>
          <a:ext cx="0" cy="7048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2404</xdr:colOff>
      <xdr:row>33</xdr:row>
      <xdr:rowOff>6404</xdr:rowOff>
    </xdr:to>
    <xdr:cxnSp macro="">
      <xdr:nvCxnSpPr>
        <xdr:cNvPr id="42" name="直線矢印コネクタ 41"/>
        <xdr:cNvCxnSpPr/>
      </xdr:nvCxnSpPr>
      <xdr:spPr bwMode="auto">
        <a:xfrm>
          <a:off x="2314575" y="5391150"/>
          <a:ext cx="2404" cy="35882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31</xdr:row>
      <xdr:rowOff>16300</xdr:rowOff>
    </xdr:from>
    <xdr:to>
      <xdr:col>9</xdr:col>
      <xdr:colOff>681522</xdr:colOff>
      <xdr:row>31</xdr:row>
      <xdr:rowOff>16300</xdr:rowOff>
    </xdr:to>
    <xdr:cxnSp macro="">
      <xdr:nvCxnSpPr>
        <xdr:cNvPr id="43" name="直線コネクタ 42"/>
        <xdr:cNvCxnSpPr/>
      </xdr:nvCxnSpPr>
      <xdr:spPr bwMode="auto">
        <a:xfrm>
          <a:off x="2325781" y="5407450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49</xdr:row>
      <xdr:rowOff>16300</xdr:rowOff>
    </xdr:from>
    <xdr:to>
      <xdr:col>9</xdr:col>
      <xdr:colOff>661147</xdr:colOff>
      <xdr:row>53</xdr:row>
      <xdr:rowOff>16300</xdr:rowOff>
    </xdr:to>
    <xdr:cxnSp macro="">
      <xdr:nvCxnSpPr>
        <xdr:cNvPr id="44" name="直線コネクタ 43"/>
        <xdr:cNvCxnSpPr/>
      </xdr:nvCxnSpPr>
      <xdr:spPr bwMode="auto">
        <a:xfrm>
          <a:off x="5576047" y="8731675"/>
          <a:ext cx="0" cy="714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2404</xdr:colOff>
      <xdr:row>51</xdr:row>
      <xdr:rowOff>6404</xdr:rowOff>
    </xdr:to>
    <xdr:cxnSp macro="">
      <xdr:nvCxnSpPr>
        <xdr:cNvPr id="45" name="直線矢印コネクタ 44"/>
        <xdr:cNvCxnSpPr/>
      </xdr:nvCxnSpPr>
      <xdr:spPr bwMode="auto">
        <a:xfrm>
          <a:off x="2314575" y="8715375"/>
          <a:ext cx="2404" cy="36835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49</xdr:row>
      <xdr:rowOff>16300</xdr:rowOff>
    </xdr:from>
    <xdr:to>
      <xdr:col>9</xdr:col>
      <xdr:colOff>681522</xdr:colOff>
      <xdr:row>49</xdr:row>
      <xdr:rowOff>16300</xdr:rowOff>
    </xdr:to>
    <xdr:cxnSp macro="">
      <xdr:nvCxnSpPr>
        <xdr:cNvPr id="46" name="直線コネクタ 45"/>
        <xdr:cNvCxnSpPr/>
      </xdr:nvCxnSpPr>
      <xdr:spPr bwMode="auto">
        <a:xfrm>
          <a:off x="2325781" y="8731675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13</xdr:row>
      <xdr:rowOff>9525</xdr:rowOff>
    </xdr:from>
    <xdr:to>
      <xdr:col>30</xdr:col>
      <xdr:colOff>9525</xdr:colOff>
      <xdr:row>15</xdr:row>
      <xdr:rowOff>9525</xdr:rowOff>
    </xdr:to>
    <xdr:cxnSp macro="">
      <xdr:nvCxnSpPr>
        <xdr:cNvPr id="47" name="直線矢印コネクタ 46"/>
        <xdr:cNvCxnSpPr/>
      </xdr:nvCxnSpPr>
      <xdr:spPr bwMode="auto">
        <a:xfrm>
          <a:off x="16268700" y="216217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31</xdr:row>
      <xdr:rowOff>4713</xdr:rowOff>
    </xdr:from>
    <xdr:to>
      <xdr:col>23</xdr:col>
      <xdr:colOff>0</xdr:colOff>
      <xdr:row>35</xdr:row>
      <xdr:rowOff>0</xdr:rowOff>
    </xdr:to>
    <xdr:cxnSp macro="">
      <xdr:nvCxnSpPr>
        <xdr:cNvPr id="48" name="直線コネクタ 47"/>
        <xdr:cNvCxnSpPr/>
      </xdr:nvCxnSpPr>
      <xdr:spPr bwMode="auto">
        <a:xfrm flipV="1">
          <a:off x="12096750" y="5395863"/>
          <a:ext cx="0" cy="70013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31</xdr:row>
      <xdr:rowOff>0</xdr:rowOff>
    </xdr:from>
    <xdr:to>
      <xdr:col>30</xdr:col>
      <xdr:colOff>5043</xdr:colOff>
      <xdr:row>31</xdr:row>
      <xdr:rowOff>0</xdr:rowOff>
    </xdr:to>
    <xdr:cxnSp macro="">
      <xdr:nvCxnSpPr>
        <xdr:cNvPr id="49" name="直線コネクタ 48"/>
        <xdr:cNvCxnSpPr/>
      </xdr:nvCxnSpPr>
      <xdr:spPr bwMode="auto">
        <a:xfrm>
          <a:off x="12102811" y="5391150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31</xdr:row>
      <xdr:rowOff>3031</xdr:rowOff>
    </xdr:from>
    <xdr:to>
      <xdr:col>30</xdr:col>
      <xdr:colOff>3362</xdr:colOff>
      <xdr:row>32</xdr:row>
      <xdr:rowOff>164956</xdr:rowOff>
    </xdr:to>
    <xdr:cxnSp macro="">
      <xdr:nvCxnSpPr>
        <xdr:cNvPr id="50" name="直線矢印コネクタ 49"/>
        <xdr:cNvCxnSpPr/>
      </xdr:nvCxnSpPr>
      <xdr:spPr bwMode="auto">
        <a:xfrm>
          <a:off x="16262537" y="5394181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49</xdr:row>
      <xdr:rowOff>4712</xdr:rowOff>
    </xdr:from>
    <xdr:to>
      <xdr:col>23</xdr:col>
      <xdr:colOff>0</xdr:colOff>
      <xdr:row>53</xdr:row>
      <xdr:rowOff>0</xdr:rowOff>
    </xdr:to>
    <xdr:cxnSp macro="">
      <xdr:nvCxnSpPr>
        <xdr:cNvPr id="51" name="直線コネクタ 50"/>
        <xdr:cNvCxnSpPr/>
      </xdr:nvCxnSpPr>
      <xdr:spPr bwMode="auto">
        <a:xfrm flipV="1">
          <a:off x="12096750" y="8720087"/>
          <a:ext cx="0" cy="70966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49</xdr:row>
      <xdr:rowOff>0</xdr:rowOff>
    </xdr:from>
    <xdr:to>
      <xdr:col>30</xdr:col>
      <xdr:colOff>5043</xdr:colOff>
      <xdr:row>49</xdr:row>
      <xdr:rowOff>0</xdr:rowOff>
    </xdr:to>
    <xdr:cxnSp macro="">
      <xdr:nvCxnSpPr>
        <xdr:cNvPr id="52" name="直線コネクタ 51"/>
        <xdr:cNvCxnSpPr/>
      </xdr:nvCxnSpPr>
      <xdr:spPr bwMode="auto">
        <a:xfrm>
          <a:off x="12102811" y="871537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49</xdr:row>
      <xdr:rowOff>3031</xdr:rowOff>
    </xdr:from>
    <xdr:to>
      <xdr:col>30</xdr:col>
      <xdr:colOff>3362</xdr:colOff>
      <xdr:row>50</xdr:row>
      <xdr:rowOff>164956</xdr:rowOff>
    </xdr:to>
    <xdr:cxnSp macro="">
      <xdr:nvCxnSpPr>
        <xdr:cNvPr id="53" name="直線矢印コネクタ 52"/>
        <xdr:cNvCxnSpPr/>
      </xdr:nvCxnSpPr>
      <xdr:spPr bwMode="auto">
        <a:xfrm>
          <a:off x="16262537" y="871840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0</xdr:colOff>
      <xdr:row>10</xdr:row>
      <xdr:rowOff>9525</xdr:rowOff>
    </xdr:from>
    <xdr:to>
      <xdr:col>18</xdr:col>
      <xdr:colOff>0</xdr:colOff>
      <xdr:row>12</xdr:row>
      <xdr:rowOff>0</xdr:rowOff>
    </xdr:to>
    <xdr:cxnSp macro="">
      <xdr:nvCxnSpPr>
        <xdr:cNvPr id="54" name="直線コネクタ 53"/>
        <xdr:cNvCxnSpPr/>
      </xdr:nvCxnSpPr>
      <xdr:spPr bwMode="auto">
        <a:xfrm>
          <a:off x="9744075" y="1647825"/>
          <a:ext cx="0" cy="333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9525</xdr:colOff>
      <xdr:row>11</xdr:row>
      <xdr:rowOff>168087</xdr:rowOff>
    </xdr:from>
    <xdr:to>
      <xdr:col>17</xdr:col>
      <xdr:colOff>723900</xdr:colOff>
      <xdr:row>11</xdr:row>
      <xdr:rowOff>168087</xdr:rowOff>
    </xdr:to>
    <xdr:cxnSp macro="">
      <xdr:nvCxnSpPr>
        <xdr:cNvPr id="55" name="直線コネクタ 54"/>
        <xdr:cNvCxnSpPr/>
      </xdr:nvCxnSpPr>
      <xdr:spPr bwMode="auto">
        <a:xfrm flipH="1">
          <a:off x="7296150" y="1977837"/>
          <a:ext cx="24384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347870</xdr:colOff>
      <xdr:row>12</xdr:row>
      <xdr:rowOff>0</xdr:rowOff>
    </xdr:from>
    <xdr:to>
      <xdr:col>17</xdr:col>
      <xdr:colOff>347870</xdr:colOff>
      <xdr:row>14</xdr:row>
      <xdr:rowOff>1</xdr:rowOff>
    </xdr:to>
    <xdr:cxnSp macro="">
      <xdr:nvCxnSpPr>
        <xdr:cNvPr id="56" name="直線矢印コネクタ 55"/>
        <xdr:cNvCxnSpPr/>
      </xdr:nvCxnSpPr>
      <xdr:spPr bwMode="auto">
        <a:xfrm flipV="1">
          <a:off x="9358520" y="1981200"/>
          <a:ext cx="0" cy="34290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21</xdr:row>
      <xdr:rowOff>11206</xdr:rowOff>
    </xdr:to>
    <xdr:cxnSp macro="">
      <xdr:nvCxnSpPr>
        <xdr:cNvPr id="57" name="直線コネクタ 56"/>
        <xdr:cNvCxnSpPr/>
      </xdr:nvCxnSpPr>
      <xdr:spPr bwMode="auto">
        <a:xfrm>
          <a:off x="7286625" y="3067050"/>
          <a:ext cx="0" cy="54460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21</xdr:row>
      <xdr:rowOff>1730</xdr:rowOff>
    </xdr:from>
    <xdr:to>
      <xdr:col>18</xdr:col>
      <xdr:colOff>0</xdr:colOff>
      <xdr:row>21</xdr:row>
      <xdr:rowOff>1730</xdr:rowOff>
    </xdr:to>
    <xdr:cxnSp macro="">
      <xdr:nvCxnSpPr>
        <xdr:cNvPr id="58" name="直線コネクタ 57"/>
        <xdr:cNvCxnSpPr/>
      </xdr:nvCxnSpPr>
      <xdr:spPr bwMode="auto">
        <a:xfrm flipH="1">
          <a:off x="7286625" y="3602180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21</xdr:row>
      <xdr:rowOff>11206</xdr:rowOff>
    </xdr:from>
    <xdr:to>
      <xdr:col>18</xdr:col>
      <xdr:colOff>0</xdr:colOff>
      <xdr:row>22</xdr:row>
      <xdr:rowOff>0</xdr:rowOff>
    </xdr:to>
    <xdr:cxnSp macro="">
      <xdr:nvCxnSpPr>
        <xdr:cNvPr id="59" name="直線矢印コネクタ 58"/>
        <xdr:cNvCxnSpPr/>
      </xdr:nvCxnSpPr>
      <xdr:spPr bwMode="auto">
        <a:xfrm>
          <a:off x="9744075" y="3611656"/>
          <a:ext cx="0" cy="16024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18</xdr:col>
      <xdr:colOff>0</xdr:colOff>
      <xdr:row>31</xdr:row>
      <xdr:rowOff>0</xdr:rowOff>
    </xdr:to>
    <xdr:cxnSp macro="">
      <xdr:nvCxnSpPr>
        <xdr:cNvPr id="60" name="直線コネクタ 59"/>
        <xdr:cNvCxnSpPr/>
      </xdr:nvCxnSpPr>
      <xdr:spPr bwMode="auto">
        <a:xfrm flipH="1">
          <a:off x="7286625" y="5391150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31</xdr:row>
      <xdr:rowOff>0</xdr:rowOff>
    </xdr:to>
    <xdr:cxnSp macro="">
      <xdr:nvCxnSpPr>
        <xdr:cNvPr id="61" name="直線コネクタ 60"/>
        <xdr:cNvCxnSpPr/>
      </xdr:nvCxnSpPr>
      <xdr:spPr bwMode="auto">
        <a:xfrm>
          <a:off x="9744075" y="5219700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31</xdr:row>
      <xdr:rowOff>156883</xdr:rowOff>
    </xdr:to>
    <xdr:cxnSp macro="">
      <xdr:nvCxnSpPr>
        <xdr:cNvPr id="62" name="直線矢印コネクタ 61"/>
        <xdr:cNvCxnSpPr/>
      </xdr:nvCxnSpPr>
      <xdr:spPr bwMode="auto">
        <a:xfrm>
          <a:off x="7286625" y="5391150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33</xdr:row>
      <xdr:rowOff>13607</xdr:rowOff>
    </xdr:from>
    <xdr:to>
      <xdr:col>18</xdr:col>
      <xdr:colOff>0</xdr:colOff>
      <xdr:row>33</xdr:row>
      <xdr:rowOff>13607</xdr:rowOff>
    </xdr:to>
    <xdr:cxnSp macro="">
      <xdr:nvCxnSpPr>
        <xdr:cNvPr id="63" name="直線コネクタ 62"/>
        <xdr:cNvCxnSpPr/>
      </xdr:nvCxnSpPr>
      <xdr:spPr bwMode="auto">
        <a:xfrm>
          <a:off x="9010650" y="5757182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721179</xdr:colOff>
      <xdr:row>31</xdr:row>
      <xdr:rowOff>13607</xdr:rowOff>
    </xdr:from>
    <xdr:to>
      <xdr:col>16</xdr:col>
      <xdr:colOff>721179</xdr:colOff>
      <xdr:row>33</xdr:row>
      <xdr:rowOff>13607</xdr:rowOff>
    </xdr:to>
    <xdr:cxnSp macro="">
      <xdr:nvCxnSpPr>
        <xdr:cNvPr id="64" name="直線矢印コネクタ 63"/>
        <xdr:cNvCxnSpPr/>
      </xdr:nvCxnSpPr>
      <xdr:spPr bwMode="auto">
        <a:xfrm flipV="1">
          <a:off x="8998404" y="5404757"/>
          <a:ext cx="0" cy="3524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18</xdr:col>
      <xdr:colOff>0</xdr:colOff>
      <xdr:row>49</xdr:row>
      <xdr:rowOff>0</xdr:rowOff>
    </xdr:to>
    <xdr:cxnSp macro="">
      <xdr:nvCxnSpPr>
        <xdr:cNvPr id="65" name="直線コネクタ 64"/>
        <xdr:cNvCxnSpPr/>
      </xdr:nvCxnSpPr>
      <xdr:spPr bwMode="auto">
        <a:xfrm flipH="1">
          <a:off x="7286625" y="871537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0</xdr:colOff>
      <xdr:row>49</xdr:row>
      <xdr:rowOff>0</xdr:rowOff>
    </xdr:to>
    <xdr:cxnSp macro="">
      <xdr:nvCxnSpPr>
        <xdr:cNvPr id="66" name="直線コネクタ 65"/>
        <xdr:cNvCxnSpPr/>
      </xdr:nvCxnSpPr>
      <xdr:spPr bwMode="auto">
        <a:xfrm>
          <a:off x="9744075" y="8543925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0</xdr:colOff>
      <xdr:row>49</xdr:row>
      <xdr:rowOff>156883</xdr:rowOff>
    </xdr:to>
    <xdr:cxnSp macro="">
      <xdr:nvCxnSpPr>
        <xdr:cNvPr id="67" name="直線矢印コネクタ 66"/>
        <xdr:cNvCxnSpPr/>
      </xdr:nvCxnSpPr>
      <xdr:spPr bwMode="auto">
        <a:xfrm>
          <a:off x="7286625" y="871537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13607</xdr:colOff>
      <xdr:row>51</xdr:row>
      <xdr:rowOff>0</xdr:rowOff>
    </xdr:from>
    <xdr:to>
      <xdr:col>18</xdr:col>
      <xdr:colOff>13607</xdr:colOff>
      <xdr:row>51</xdr:row>
      <xdr:rowOff>0</xdr:rowOff>
    </xdr:to>
    <xdr:cxnSp macro="">
      <xdr:nvCxnSpPr>
        <xdr:cNvPr id="68" name="直線コネクタ 67"/>
        <xdr:cNvCxnSpPr/>
      </xdr:nvCxnSpPr>
      <xdr:spPr bwMode="auto">
        <a:xfrm>
          <a:off x="9024257" y="9077325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51</xdr:row>
      <xdr:rowOff>0</xdr:rowOff>
    </xdr:to>
    <xdr:cxnSp macro="">
      <xdr:nvCxnSpPr>
        <xdr:cNvPr id="69" name="直線矢印コネクタ 68"/>
        <xdr:cNvCxnSpPr/>
      </xdr:nvCxnSpPr>
      <xdr:spPr bwMode="auto">
        <a:xfrm flipV="1">
          <a:off x="9010650" y="8715375"/>
          <a:ext cx="0" cy="3619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12</xdr:row>
      <xdr:rowOff>145677</xdr:rowOff>
    </xdr:to>
    <xdr:cxnSp macro="">
      <xdr:nvCxnSpPr>
        <xdr:cNvPr id="70" name="直線矢印コネクタ 69"/>
        <xdr:cNvCxnSpPr/>
      </xdr:nvCxnSpPr>
      <xdr:spPr bwMode="auto">
        <a:xfrm>
          <a:off x="7286625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12</xdr:row>
      <xdr:rowOff>0</xdr:rowOff>
    </xdr:from>
    <xdr:to>
      <xdr:col>6</xdr:col>
      <xdr:colOff>358584</xdr:colOff>
      <xdr:row>12</xdr:row>
      <xdr:rowOff>145677</xdr:rowOff>
    </xdr:to>
    <xdr:cxnSp macro="">
      <xdr:nvCxnSpPr>
        <xdr:cNvPr id="71" name="直線矢印コネクタ 70"/>
        <xdr:cNvCxnSpPr/>
      </xdr:nvCxnSpPr>
      <xdr:spPr bwMode="auto">
        <a:xfrm>
          <a:off x="3644709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12</xdr:row>
      <xdr:rowOff>145677</xdr:rowOff>
    </xdr:to>
    <xdr:cxnSp macro="">
      <xdr:nvCxnSpPr>
        <xdr:cNvPr id="72" name="直線矢印コネクタ 71"/>
        <xdr:cNvCxnSpPr/>
      </xdr:nvCxnSpPr>
      <xdr:spPr bwMode="auto">
        <a:xfrm>
          <a:off x="14478000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358589</xdr:colOff>
      <xdr:row>20</xdr:row>
      <xdr:rowOff>0</xdr:rowOff>
    </xdr:from>
    <xdr:to>
      <xdr:col>17</xdr:col>
      <xdr:colOff>358589</xdr:colOff>
      <xdr:row>20</xdr:row>
      <xdr:rowOff>145677</xdr:rowOff>
    </xdr:to>
    <xdr:cxnSp macro="">
      <xdr:nvCxnSpPr>
        <xdr:cNvPr id="73" name="直線矢印コネクタ 72"/>
        <xdr:cNvCxnSpPr/>
      </xdr:nvCxnSpPr>
      <xdr:spPr bwMode="auto">
        <a:xfrm>
          <a:off x="9369239" y="34290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14</xdr:row>
      <xdr:rowOff>0</xdr:rowOff>
    </xdr:from>
    <xdr:to>
      <xdr:col>6</xdr:col>
      <xdr:colOff>0</xdr:colOff>
      <xdr:row>15</xdr:row>
      <xdr:rowOff>0</xdr:rowOff>
    </xdr:to>
    <xdr:cxnSp macro="">
      <xdr:nvCxnSpPr>
        <xdr:cNvPr id="76" name="直線コネクタ 75"/>
        <xdr:cNvCxnSpPr/>
      </xdr:nvCxnSpPr>
      <xdr:spPr bwMode="auto">
        <a:xfrm flipV="1">
          <a:off x="2993749" y="23241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18</xdr:row>
      <xdr:rowOff>0</xdr:rowOff>
    </xdr:from>
    <xdr:to>
      <xdr:col>6</xdr:col>
      <xdr:colOff>8283</xdr:colOff>
      <xdr:row>18</xdr:row>
      <xdr:rowOff>0</xdr:rowOff>
    </xdr:to>
    <xdr:cxnSp macro="">
      <xdr:nvCxnSpPr>
        <xdr:cNvPr id="77" name="直線コネクタ 76"/>
        <xdr:cNvCxnSpPr/>
      </xdr:nvCxnSpPr>
      <xdr:spPr bwMode="auto">
        <a:xfrm>
          <a:off x="3008658" y="30670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6626</xdr:colOff>
      <xdr:row>33</xdr:row>
      <xdr:rowOff>0</xdr:rowOff>
    </xdr:to>
    <xdr:cxnSp macro="">
      <xdr:nvCxnSpPr>
        <xdr:cNvPr id="78" name="直線コネクタ 77"/>
        <xdr:cNvCxnSpPr/>
      </xdr:nvCxnSpPr>
      <xdr:spPr bwMode="auto">
        <a:xfrm flipV="1">
          <a:off x="3000375" y="557212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36</xdr:row>
      <xdr:rowOff>0</xdr:rowOff>
    </xdr:from>
    <xdr:to>
      <xdr:col>5</xdr:col>
      <xdr:colOff>272084</xdr:colOff>
      <xdr:row>36</xdr:row>
      <xdr:rowOff>0</xdr:rowOff>
    </xdr:to>
    <xdr:cxnSp macro="">
      <xdr:nvCxnSpPr>
        <xdr:cNvPr id="79" name="直線コネクタ 78"/>
        <xdr:cNvCxnSpPr/>
      </xdr:nvCxnSpPr>
      <xdr:spPr bwMode="auto">
        <a:xfrm>
          <a:off x="2986709" y="63246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50</xdr:row>
      <xdr:rowOff>0</xdr:rowOff>
    </xdr:from>
    <xdr:to>
      <xdr:col>6</xdr:col>
      <xdr:colOff>6626</xdr:colOff>
      <xdr:row>50</xdr:row>
      <xdr:rowOff>171450</xdr:rowOff>
    </xdr:to>
    <xdr:cxnSp macro="">
      <xdr:nvCxnSpPr>
        <xdr:cNvPr id="80" name="直線コネクタ 79"/>
        <xdr:cNvCxnSpPr/>
      </xdr:nvCxnSpPr>
      <xdr:spPr bwMode="auto">
        <a:xfrm flipV="1">
          <a:off x="3000375" y="88963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54</xdr:row>
      <xdr:rowOff>0</xdr:rowOff>
    </xdr:from>
    <xdr:to>
      <xdr:col>5</xdr:col>
      <xdr:colOff>272084</xdr:colOff>
      <xdr:row>54</xdr:row>
      <xdr:rowOff>0</xdr:rowOff>
    </xdr:to>
    <xdr:cxnSp macro="">
      <xdr:nvCxnSpPr>
        <xdr:cNvPr id="81" name="直線コネクタ 80"/>
        <xdr:cNvCxnSpPr/>
      </xdr:nvCxnSpPr>
      <xdr:spPr bwMode="auto">
        <a:xfrm>
          <a:off x="2986709" y="96583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61</xdr:row>
      <xdr:rowOff>0</xdr:rowOff>
    </xdr:from>
    <xdr:to>
      <xdr:col>6</xdr:col>
      <xdr:colOff>20292</xdr:colOff>
      <xdr:row>61</xdr:row>
      <xdr:rowOff>171450</xdr:rowOff>
    </xdr:to>
    <xdr:cxnSp macro="">
      <xdr:nvCxnSpPr>
        <xdr:cNvPr id="82" name="直線コネクタ 81"/>
        <xdr:cNvCxnSpPr/>
      </xdr:nvCxnSpPr>
      <xdr:spPr bwMode="auto">
        <a:xfrm flipV="1">
          <a:off x="3014041" y="108966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65</xdr:row>
      <xdr:rowOff>0</xdr:rowOff>
    </xdr:from>
    <xdr:to>
      <xdr:col>6</xdr:col>
      <xdr:colOff>0</xdr:colOff>
      <xdr:row>65</xdr:row>
      <xdr:rowOff>0</xdr:rowOff>
    </xdr:to>
    <xdr:cxnSp macro="">
      <xdr:nvCxnSpPr>
        <xdr:cNvPr id="83" name="直線コネクタ 82"/>
        <xdr:cNvCxnSpPr/>
      </xdr:nvCxnSpPr>
      <xdr:spPr bwMode="auto">
        <a:xfrm>
          <a:off x="3000375" y="116586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14</xdr:row>
      <xdr:rowOff>0</xdr:rowOff>
    </xdr:from>
    <xdr:to>
      <xdr:col>29</xdr:col>
      <xdr:colOff>0</xdr:colOff>
      <xdr:row>15</xdr:row>
      <xdr:rowOff>9525</xdr:rowOff>
    </xdr:to>
    <xdr:cxnSp macro="">
      <xdr:nvCxnSpPr>
        <xdr:cNvPr id="84" name="直線コネクタ 83"/>
        <xdr:cNvCxnSpPr/>
      </xdr:nvCxnSpPr>
      <xdr:spPr bwMode="auto">
        <a:xfrm>
          <a:off x="15211425" y="23241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18</xdr:row>
      <xdr:rowOff>0</xdr:rowOff>
    </xdr:from>
    <xdr:to>
      <xdr:col>29</xdr:col>
      <xdr:colOff>9525</xdr:colOff>
      <xdr:row>18</xdr:row>
      <xdr:rowOff>0</xdr:rowOff>
    </xdr:to>
    <xdr:cxnSp macro="">
      <xdr:nvCxnSpPr>
        <xdr:cNvPr id="85" name="直線コネクタ 84"/>
        <xdr:cNvCxnSpPr/>
      </xdr:nvCxnSpPr>
      <xdr:spPr bwMode="auto">
        <a:xfrm>
          <a:off x="15220950" y="306705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32</xdr:row>
      <xdr:rowOff>0</xdr:rowOff>
    </xdr:from>
    <xdr:to>
      <xdr:col>29</xdr:col>
      <xdr:colOff>0</xdr:colOff>
      <xdr:row>33</xdr:row>
      <xdr:rowOff>9525</xdr:rowOff>
    </xdr:to>
    <xdr:cxnSp macro="">
      <xdr:nvCxnSpPr>
        <xdr:cNvPr id="86" name="直線コネクタ 85"/>
        <xdr:cNvCxnSpPr/>
      </xdr:nvCxnSpPr>
      <xdr:spPr bwMode="auto">
        <a:xfrm>
          <a:off x="15211425" y="5572125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36</xdr:row>
      <xdr:rowOff>4555</xdr:rowOff>
    </xdr:from>
    <xdr:to>
      <xdr:col>29</xdr:col>
      <xdr:colOff>9525</xdr:colOff>
      <xdr:row>36</xdr:row>
      <xdr:rowOff>4555</xdr:rowOff>
    </xdr:to>
    <xdr:cxnSp macro="">
      <xdr:nvCxnSpPr>
        <xdr:cNvPr id="87" name="直線コネクタ 86"/>
        <xdr:cNvCxnSpPr/>
      </xdr:nvCxnSpPr>
      <xdr:spPr bwMode="auto">
        <a:xfrm>
          <a:off x="15220950" y="632915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50</xdr:row>
      <xdr:rowOff>0</xdr:rowOff>
    </xdr:from>
    <xdr:to>
      <xdr:col>29</xdr:col>
      <xdr:colOff>0</xdr:colOff>
      <xdr:row>51</xdr:row>
      <xdr:rowOff>1243</xdr:rowOff>
    </xdr:to>
    <xdr:cxnSp macro="">
      <xdr:nvCxnSpPr>
        <xdr:cNvPr id="88" name="直線コネクタ 87"/>
        <xdr:cNvCxnSpPr/>
      </xdr:nvCxnSpPr>
      <xdr:spPr bwMode="auto">
        <a:xfrm>
          <a:off x="15211425" y="8896350"/>
          <a:ext cx="314325" cy="18221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54</xdr:row>
      <xdr:rowOff>1035</xdr:rowOff>
    </xdr:from>
    <xdr:to>
      <xdr:col>29</xdr:col>
      <xdr:colOff>9525</xdr:colOff>
      <xdr:row>54</xdr:row>
      <xdr:rowOff>1035</xdr:rowOff>
    </xdr:to>
    <xdr:cxnSp macro="">
      <xdr:nvCxnSpPr>
        <xdr:cNvPr id="89" name="直線コネクタ 88"/>
        <xdr:cNvCxnSpPr/>
      </xdr:nvCxnSpPr>
      <xdr:spPr bwMode="auto">
        <a:xfrm>
          <a:off x="15220950" y="965938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61</xdr:row>
      <xdr:rowOff>0</xdr:rowOff>
    </xdr:from>
    <xdr:to>
      <xdr:col>29</xdr:col>
      <xdr:colOff>0</xdr:colOff>
      <xdr:row>62</xdr:row>
      <xdr:rowOff>1242</xdr:rowOff>
    </xdr:to>
    <xdr:cxnSp macro="">
      <xdr:nvCxnSpPr>
        <xdr:cNvPr id="90" name="直線コネクタ 89"/>
        <xdr:cNvCxnSpPr/>
      </xdr:nvCxnSpPr>
      <xdr:spPr bwMode="auto">
        <a:xfrm>
          <a:off x="15211425" y="10896600"/>
          <a:ext cx="314325" cy="18221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65</xdr:row>
      <xdr:rowOff>1034</xdr:rowOff>
    </xdr:from>
    <xdr:to>
      <xdr:col>29</xdr:col>
      <xdr:colOff>9525</xdr:colOff>
      <xdr:row>65</xdr:row>
      <xdr:rowOff>1034</xdr:rowOff>
    </xdr:to>
    <xdr:cxnSp macro="">
      <xdr:nvCxnSpPr>
        <xdr:cNvPr id="91" name="直線コネクタ 90"/>
        <xdr:cNvCxnSpPr/>
      </xdr:nvCxnSpPr>
      <xdr:spPr bwMode="auto">
        <a:xfrm>
          <a:off x="15220950" y="11659634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103909</xdr:colOff>
      <xdr:row>5</xdr:row>
      <xdr:rowOff>90301</xdr:rowOff>
    </xdr:from>
    <xdr:to>
      <xdr:col>11</xdr:col>
      <xdr:colOff>57212</xdr:colOff>
      <xdr:row>58</xdr:row>
      <xdr:rowOff>23502</xdr:rowOff>
    </xdr:to>
    <xdr:sp macro="" textlink="">
      <xdr:nvSpPr>
        <xdr:cNvPr id="92" name="角丸四角形 91"/>
        <xdr:cNvSpPr/>
      </xdr:nvSpPr>
      <xdr:spPr bwMode="auto">
        <a:xfrm>
          <a:off x="1489364" y="956210"/>
          <a:ext cx="4473348" cy="9406247"/>
        </a:xfrm>
        <a:prstGeom prst="roundRect">
          <a:avLst/>
        </a:prstGeom>
        <a:noFill/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661802</xdr:colOff>
      <xdr:row>3</xdr:row>
      <xdr:rowOff>121227</xdr:rowOff>
    </xdr:from>
    <xdr:to>
      <xdr:col>7</xdr:col>
      <xdr:colOff>434666</xdr:colOff>
      <xdr:row>7</xdr:row>
      <xdr:rowOff>28553</xdr:rowOff>
    </xdr:to>
    <xdr:sp macro="" textlink="">
      <xdr:nvSpPr>
        <xdr:cNvPr id="93" name="角丸四角形 92"/>
        <xdr:cNvSpPr/>
      </xdr:nvSpPr>
      <xdr:spPr bwMode="auto">
        <a:xfrm>
          <a:off x="2999757" y="640772"/>
          <a:ext cx="1452727" cy="600054"/>
        </a:xfrm>
        <a:prstGeom prst="roundRect">
          <a:avLst>
            <a:gd name="adj" fmla="val 26232"/>
          </a:avLst>
        </a:prstGeom>
        <a:solidFill>
          <a:schemeClr val="bg2">
            <a:lumMod val="90000"/>
          </a:schemeClr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雇　用</a:t>
          </a:r>
        </a:p>
      </xdr:txBody>
    </xdr:sp>
    <xdr:clientData/>
  </xdr:twoCellAnchor>
  <xdr:twoCellAnchor>
    <xdr:from>
      <xdr:col>12</xdr:col>
      <xdr:colOff>17318</xdr:colOff>
      <xdr:row>3</xdr:row>
      <xdr:rowOff>138545</xdr:rowOff>
    </xdr:from>
    <xdr:to>
      <xdr:col>16</xdr:col>
      <xdr:colOff>20781</xdr:colOff>
      <xdr:row>57</xdr:row>
      <xdr:rowOff>155862</xdr:rowOff>
    </xdr:to>
    <xdr:grpSp>
      <xdr:nvGrpSpPr>
        <xdr:cNvPr id="94" name="グループ化 93"/>
        <xdr:cNvGrpSpPr/>
      </xdr:nvGrpSpPr>
      <xdr:grpSpPr>
        <a:xfrm>
          <a:off x="5623461" y="628402"/>
          <a:ext cx="1766949" cy="9368146"/>
          <a:chOff x="6369628" y="900544"/>
          <a:chExt cx="2012372" cy="9421092"/>
        </a:xfrm>
      </xdr:grpSpPr>
      <xdr:sp macro="" textlink="">
        <xdr:nvSpPr>
          <xdr:cNvPr id="95" name="角丸四角形 94"/>
          <xdr:cNvSpPr/>
        </xdr:nvSpPr>
        <xdr:spPr bwMode="auto">
          <a:xfrm>
            <a:off x="6369628" y="1194955"/>
            <a:ext cx="2012372" cy="9126681"/>
          </a:xfrm>
          <a:prstGeom prst="roundRect">
            <a:avLst>
              <a:gd name="adj" fmla="val 11503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6" name="角丸四角形 95"/>
          <xdr:cNvSpPr/>
        </xdr:nvSpPr>
        <xdr:spPr bwMode="auto">
          <a:xfrm>
            <a:off x="6598227" y="900544"/>
            <a:ext cx="1541317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生産誘発額</a:t>
            </a:r>
          </a:p>
        </xdr:txBody>
      </xdr:sp>
    </xdr:grpSp>
    <xdr:clientData/>
  </xdr:twoCellAnchor>
  <xdr:twoCellAnchor>
    <xdr:from>
      <xdr:col>22</xdr:col>
      <xdr:colOff>51955</xdr:colOff>
      <xdr:row>3</xdr:row>
      <xdr:rowOff>121227</xdr:rowOff>
    </xdr:from>
    <xdr:to>
      <xdr:col>33</xdr:col>
      <xdr:colOff>51954</xdr:colOff>
      <xdr:row>57</xdr:row>
      <xdr:rowOff>155863</xdr:rowOff>
    </xdr:to>
    <xdr:grpSp>
      <xdr:nvGrpSpPr>
        <xdr:cNvPr id="97" name="グループ化 96"/>
        <xdr:cNvGrpSpPr/>
      </xdr:nvGrpSpPr>
      <xdr:grpSpPr>
        <a:xfrm>
          <a:off x="10426041" y="611084"/>
          <a:ext cx="5529942" cy="9385465"/>
          <a:chOff x="11655136" y="900544"/>
          <a:chExt cx="6061363" cy="9421092"/>
        </a:xfrm>
      </xdr:grpSpPr>
      <xdr:sp macro="" textlink="">
        <xdr:nvSpPr>
          <xdr:cNvPr id="98" name="角丸四角形 97"/>
          <xdr:cNvSpPr/>
        </xdr:nvSpPr>
        <xdr:spPr bwMode="auto">
          <a:xfrm>
            <a:off x="11655136" y="1194955"/>
            <a:ext cx="6061363" cy="9126681"/>
          </a:xfrm>
          <a:prstGeom prst="roundRect">
            <a:avLst>
              <a:gd name="adj" fmla="val 5238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9" name="角丸四角形 98"/>
          <xdr:cNvSpPr/>
        </xdr:nvSpPr>
        <xdr:spPr bwMode="auto">
          <a:xfrm>
            <a:off x="13040592" y="900544"/>
            <a:ext cx="2961409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粗付加価値額</a:t>
            </a:r>
          </a:p>
        </xdr:txBody>
      </xdr:sp>
    </xdr:grpSp>
    <xdr:clientData/>
  </xdr:twoCellAnchor>
  <xdr:twoCellAnchor>
    <xdr:from>
      <xdr:col>0</xdr:col>
      <xdr:colOff>277091</xdr:colOff>
      <xdr:row>5</xdr:row>
      <xdr:rowOff>86590</xdr:rowOff>
    </xdr:from>
    <xdr:to>
      <xdr:col>1</xdr:col>
      <xdr:colOff>443778</xdr:colOff>
      <xdr:row>36</xdr:row>
      <xdr:rowOff>164957</xdr:rowOff>
    </xdr:to>
    <xdr:sp macro="" textlink="">
      <xdr:nvSpPr>
        <xdr:cNvPr id="100" name="フローチャート: 代替処理 99"/>
        <xdr:cNvSpPr/>
      </xdr:nvSpPr>
      <xdr:spPr bwMode="auto">
        <a:xfrm>
          <a:off x="277091" y="952499"/>
          <a:ext cx="859414" cy="5533594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259773</xdr:colOff>
      <xdr:row>40</xdr:row>
      <xdr:rowOff>17319</xdr:rowOff>
    </xdr:from>
    <xdr:to>
      <xdr:col>1</xdr:col>
      <xdr:colOff>426460</xdr:colOff>
      <xdr:row>57</xdr:row>
      <xdr:rowOff>136381</xdr:rowOff>
    </xdr:to>
    <xdr:sp macro="" textlink="">
      <xdr:nvSpPr>
        <xdr:cNvPr id="101" name="角丸四角形 100"/>
        <xdr:cNvSpPr/>
      </xdr:nvSpPr>
      <xdr:spPr bwMode="auto">
        <a:xfrm>
          <a:off x="259773" y="7083137"/>
          <a:ext cx="859414" cy="3219017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259773</xdr:colOff>
      <xdr:row>60</xdr:row>
      <xdr:rowOff>69272</xdr:rowOff>
    </xdr:from>
    <xdr:to>
      <xdr:col>1</xdr:col>
      <xdr:colOff>426460</xdr:colOff>
      <xdr:row>66</xdr:row>
      <xdr:rowOff>29438</xdr:rowOff>
    </xdr:to>
    <xdr:sp macro="" textlink="">
      <xdr:nvSpPr>
        <xdr:cNvPr id="102" name="角丸四角形 101"/>
        <xdr:cNvSpPr/>
      </xdr:nvSpPr>
      <xdr:spPr bwMode="auto">
        <a:xfrm>
          <a:off x="259773" y="10754590"/>
          <a:ext cx="859414" cy="1051212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  <xdr:twoCellAnchor>
    <xdr:from>
      <xdr:col>17</xdr:col>
      <xdr:colOff>51955</xdr:colOff>
      <xdr:row>2</xdr:row>
      <xdr:rowOff>121226</xdr:rowOff>
    </xdr:from>
    <xdr:to>
      <xdr:col>18</xdr:col>
      <xdr:colOff>691863</xdr:colOff>
      <xdr:row>5</xdr:row>
      <xdr:rowOff>143977</xdr:rowOff>
    </xdr:to>
    <xdr:sp macro="" textlink="">
      <xdr:nvSpPr>
        <xdr:cNvPr id="103" name="正方形/長方形 102"/>
        <xdr:cNvSpPr/>
      </xdr:nvSpPr>
      <xdr:spPr bwMode="auto">
        <a:xfrm>
          <a:off x="9144000" y="467590"/>
          <a:ext cx="1367272" cy="542296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719232</xdr:colOff>
      <xdr:row>212</xdr:row>
      <xdr:rowOff>342930</xdr:rowOff>
    </xdr:from>
    <xdr:to>
      <xdr:col>9</xdr:col>
      <xdr:colOff>9487</xdr:colOff>
      <xdr:row>234</xdr:row>
      <xdr:rowOff>112838</xdr:rowOff>
    </xdr:to>
    <xdr:sp macro="" textlink="">
      <xdr:nvSpPr>
        <xdr:cNvPr id="56" name="右矢印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 rot="4757188">
          <a:off x="4618018" y="45650294"/>
          <a:ext cx="5103908" cy="252280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244929</xdr:colOff>
      <xdr:row>3</xdr:row>
      <xdr:rowOff>85725</xdr:rowOff>
    </xdr:from>
    <xdr:to>
      <xdr:col>4</xdr:col>
      <xdr:colOff>781050</xdr:colOff>
      <xdr:row>3</xdr:row>
      <xdr:rowOff>340179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768929" y="752475"/>
          <a:ext cx="1502228" cy="254454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68036</xdr:colOff>
      <xdr:row>212</xdr:row>
      <xdr:rowOff>58510</xdr:rowOff>
    </xdr:from>
    <xdr:to>
      <xdr:col>17</xdr:col>
      <xdr:colOff>1197429</xdr:colOff>
      <xdr:row>212</xdr:row>
      <xdr:rowOff>299357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10287000" y="42934617"/>
          <a:ext cx="5306786" cy="240847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127908</xdr:colOff>
      <xdr:row>3</xdr:row>
      <xdr:rowOff>112939</xdr:rowOff>
    </xdr:from>
    <xdr:to>
      <xdr:col>12</xdr:col>
      <xdr:colOff>632733</xdr:colOff>
      <xdr:row>3</xdr:row>
      <xdr:rowOff>332014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10346872" y="779689"/>
          <a:ext cx="504825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 b="1"/>
        </a:p>
      </xdr:txBody>
    </xdr:sp>
    <xdr:clientData/>
  </xdr:twoCellAnchor>
  <xdr:twoCellAnchor>
    <xdr:from>
      <xdr:col>17</xdr:col>
      <xdr:colOff>151039</xdr:colOff>
      <xdr:row>3</xdr:row>
      <xdr:rowOff>149678</xdr:rowOff>
    </xdr:from>
    <xdr:to>
      <xdr:col>17</xdr:col>
      <xdr:colOff>1156607</xdr:colOff>
      <xdr:row>4</xdr:row>
      <xdr:rowOff>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14547396" y="816428"/>
          <a:ext cx="1005568" cy="231322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108857</xdr:colOff>
      <xdr:row>55</xdr:row>
      <xdr:rowOff>33458</xdr:rowOff>
    </xdr:from>
    <xdr:to>
      <xdr:col>23</xdr:col>
      <xdr:colOff>724059</xdr:colOff>
      <xdr:row>57</xdr:row>
      <xdr:rowOff>10205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0356286" y="11177708"/>
          <a:ext cx="615202" cy="276104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176893</xdr:colOff>
      <xdr:row>108</xdr:row>
      <xdr:rowOff>66675</xdr:rowOff>
    </xdr:from>
    <xdr:to>
      <xdr:col>4</xdr:col>
      <xdr:colOff>771525</xdr:colOff>
      <xdr:row>108</xdr:row>
      <xdr:rowOff>312964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1700893" y="21606782"/>
          <a:ext cx="1560739" cy="24628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212912</xdr:colOff>
      <xdr:row>108</xdr:row>
      <xdr:rowOff>67236</xdr:rowOff>
    </xdr:from>
    <xdr:to>
      <xdr:col>17</xdr:col>
      <xdr:colOff>1190624</xdr:colOff>
      <xdr:row>108</xdr:row>
      <xdr:rowOff>357188</xdr:rowOff>
    </xdr:to>
    <xdr:sp macro="" textlink="">
      <xdr:nvSpPr>
        <xdr:cNvPr id="27" name="右矢印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10285600" y="21593736"/>
          <a:ext cx="5144899" cy="289952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200025</xdr:colOff>
      <xdr:row>159</xdr:row>
      <xdr:rowOff>104775</xdr:rowOff>
    </xdr:from>
    <xdr:to>
      <xdr:col>17</xdr:col>
      <xdr:colOff>1004455</xdr:colOff>
      <xdr:row>159</xdr:row>
      <xdr:rowOff>346364</xdr:rowOff>
    </xdr:to>
    <xdr:sp macro="" textlink="">
      <xdr:nvSpPr>
        <xdr:cNvPr id="29" name="右矢印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6573116" y="33095911"/>
          <a:ext cx="8840066" cy="241589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151040</xdr:colOff>
      <xdr:row>164</xdr:row>
      <xdr:rowOff>104775</xdr:rowOff>
    </xdr:from>
    <xdr:to>
      <xdr:col>23</xdr:col>
      <xdr:colOff>703490</xdr:colOff>
      <xdr:row>164</xdr:row>
      <xdr:rowOff>323850</xdr:rowOff>
    </xdr:to>
    <xdr:sp macro="" textlink="">
      <xdr:nvSpPr>
        <xdr:cNvPr id="30" name="右矢印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20398469" y="33074882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219075</xdr:colOff>
      <xdr:row>212</xdr:row>
      <xdr:rowOff>76200</xdr:rowOff>
    </xdr:from>
    <xdr:to>
      <xdr:col>4</xdr:col>
      <xdr:colOff>771525</xdr:colOff>
      <xdr:row>212</xdr:row>
      <xdr:rowOff>295275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2695575" y="3865245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152400</xdr:colOff>
      <xdr:row>217</xdr:row>
      <xdr:rowOff>42181</xdr:rowOff>
    </xdr:from>
    <xdr:to>
      <xdr:col>23</xdr:col>
      <xdr:colOff>704850</xdr:colOff>
      <xdr:row>217</xdr:row>
      <xdr:rowOff>258536</xdr:rowOff>
    </xdr:to>
    <xdr:sp macro="" textlink="">
      <xdr:nvSpPr>
        <xdr:cNvPr id="33" name="右矢印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20590329" y="42918288"/>
          <a:ext cx="552450" cy="21635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217714</xdr:colOff>
      <xdr:row>3</xdr:row>
      <xdr:rowOff>85725</xdr:rowOff>
    </xdr:from>
    <xdr:to>
      <xdr:col>8</xdr:col>
      <xdr:colOff>762000</xdr:colOff>
      <xdr:row>3</xdr:row>
      <xdr:rowOff>340179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5606143" y="752475"/>
          <a:ext cx="1510393" cy="254454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390552</xdr:colOff>
      <xdr:row>9</xdr:row>
      <xdr:rowOff>65698</xdr:rowOff>
    </xdr:from>
    <xdr:to>
      <xdr:col>12</xdr:col>
      <xdr:colOff>647857</xdr:colOff>
      <xdr:row>26</xdr:row>
      <xdr:rowOff>0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4747818" flipV="1">
          <a:off x="8883129" y="3834394"/>
          <a:ext cx="3776879" cy="25730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 b="1"/>
        </a:p>
      </xdr:txBody>
    </xdr:sp>
    <xdr:clientData/>
  </xdr:twoCellAnchor>
  <xdr:twoCellAnchor>
    <xdr:from>
      <xdr:col>17</xdr:col>
      <xdr:colOff>107373</xdr:colOff>
      <xdr:row>27</xdr:row>
      <xdr:rowOff>77931</xdr:rowOff>
    </xdr:from>
    <xdr:to>
      <xdr:col>17</xdr:col>
      <xdr:colOff>1108364</xdr:colOff>
      <xdr:row>28</xdr:row>
      <xdr:rowOff>121227</xdr:rowOff>
    </xdr:to>
    <xdr:sp macro="" textlink="">
      <xdr:nvSpPr>
        <xdr:cNvPr id="35" name="右矢印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14516100" y="6277840"/>
          <a:ext cx="1000991" cy="233796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137432</xdr:colOff>
      <xdr:row>3</xdr:row>
      <xdr:rowOff>163286</xdr:rowOff>
    </xdr:from>
    <xdr:to>
      <xdr:col>23</xdr:col>
      <xdr:colOff>689882</xdr:colOff>
      <xdr:row>4</xdr:row>
      <xdr:rowOff>1361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20983575" y="830036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137432</xdr:colOff>
      <xdr:row>27</xdr:row>
      <xdr:rowOff>126546</xdr:rowOff>
    </xdr:from>
    <xdr:to>
      <xdr:col>23</xdr:col>
      <xdr:colOff>689882</xdr:colOff>
      <xdr:row>28</xdr:row>
      <xdr:rowOff>155121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20384861" y="6317796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235323</xdr:colOff>
      <xdr:row>55</xdr:row>
      <xdr:rowOff>56029</xdr:rowOff>
    </xdr:from>
    <xdr:to>
      <xdr:col>4</xdr:col>
      <xdr:colOff>787773</xdr:colOff>
      <xdr:row>56</xdr:row>
      <xdr:rowOff>118222</xdr:rowOff>
    </xdr:to>
    <xdr:sp macro="" textlink="">
      <xdr:nvSpPr>
        <xdr:cNvPr id="39" name="右矢印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2711823" y="11205882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156883</xdr:colOff>
      <xdr:row>55</xdr:row>
      <xdr:rowOff>44824</xdr:rowOff>
    </xdr:from>
    <xdr:to>
      <xdr:col>8</xdr:col>
      <xdr:colOff>709333</xdr:colOff>
      <xdr:row>56</xdr:row>
      <xdr:rowOff>107017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6488207" y="11194677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123265</xdr:colOff>
      <xdr:row>55</xdr:row>
      <xdr:rowOff>33618</xdr:rowOff>
    </xdr:from>
    <xdr:to>
      <xdr:col>12</xdr:col>
      <xdr:colOff>675715</xdr:colOff>
      <xdr:row>56</xdr:row>
      <xdr:rowOff>95811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10309412" y="11183471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368716</xdr:colOff>
      <xdr:row>63</xdr:row>
      <xdr:rowOff>11079</xdr:rowOff>
    </xdr:from>
    <xdr:to>
      <xdr:col>12</xdr:col>
      <xdr:colOff>661020</xdr:colOff>
      <xdr:row>78</xdr:row>
      <xdr:rowOff>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 rot="4747818" flipV="1">
          <a:off x="8878792" y="14361003"/>
          <a:ext cx="3776879" cy="292304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 b="1"/>
        </a:p>
      </xdr:txBody>
    </xdr:sp>
    <xdr:clientData/>
  </xdr:twoCellAnchor>
  <xdr:twoCellAnchor>
    <xdr:from>
      <xdr:col>17</xdr:col>
      <xdr:colOff>320489</xdr:colOff>
      <xdr:row>55</xdr:row>
      <xdr:rowOff>51547</xdr:rowOff>
    </xdr:from>
    <xdr:to>
      <xdr:col>17</xdr:col>
      <xdr:colOff>872939</xdr:colOff>
      <xdr:row>56</xdr:row>
      <xdr:rowOff>113740</xdr:rowOff>
    </xdr:to>
    <xdr:sp macro="" textlink="">
      <xdr:nvSpPr>
        <xdr:cNvPr id="43" name="右矢印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14664018" y="1120140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327213</xdr:colOff>
      <xdr:row>79</xdr:row>
      <xdr:rowOff>80682</xdr:rowOff>
    </xdr:from>
    <xdr:to>
      <xdr:col>17</xdr:col>
      <xdr:colOff>879663</xdr:colOff>
      <xdr:row>80</xdr:row>
      <xdr:rowOff>109257</xdr:rowOff>
    </xdr:to>
    <xdr:sp macro="" textlink="">
      <xdr:nvSpPr>
        <xdr:cNvPr id="44" name="右矢印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14670742" y="1668780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85045</xdr:colOff>
      <xdr:row>84</xdr:row>
      <xdr:rowOff>47625</xdr:rowOff>
    </xdr:from>
    <xdr:to>
      <xdr:col>23</xdr:col>
      <xdr:colOff>727422</xdr:colOff>
      <xdr:row>85</xdr:row>
      <xdr:rowOff>112257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>
          <a:off x="20449495" y="16640175"/>
          <a:ext cx="642377" cy="255132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247970</xdr:colOff>
      <xdr:row>108</xdr:row>
      <xdr:rowOff>104295</xdr:rowOff>
    </xdr:from>
    <xdr:to>
      <xdr:col>8</xdr:col>
      <xdr:colOff>800420</xdr:colOff>
      <xdr:row>108</xdr:row>
      <xdr:rowOff>323370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>
          <a:off x="6602506" y="21644402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223279</xdr:colOff>
      <xdr:row>122</xdr:row>
      <xdr:rowOff>13667</xdr:rowOff>
    </xdr:from>
    <xdr:to>
      <xdr:col>19</xdr:col>
      <xdr:colOff>642853</xdr:colOff>
      <xdr:row>123</xdr:row>
      <xdr:rowOff>97624</xdr:rowOff>
    </xdr:to>
    <xdr:sp macro="" textlink="">
      <xdr:nvSpPr>
        <xdr:cNvPr id="48" name="右矢印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 rot="2670096">
          <a:off x="9343467" y="24397667"/>
          <a:ext cx="6968011" cy="274457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209550</xdr:colOff>
      <xdr:row>159</xdr:row>
      <xdr:rowOff>114300</xdr:rowOff>
    </xdr:from>
    <xdr:to>
      <xdr:col>4</xdr:col>
      <xdr:colOff>762000</xdr:colOff>
      <xdr:row>159</xdr:row>
      <xdr:rowOff>333375</xdr:rowOff>
    </xdr:to>
    <xdr:sp macro="" textlink="">
      <xdr:nvSpPr>
        <xdr:cNvPr id="49" name="右矢印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>
          <a:off x="2686050" y="3308985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507095</xdr:colOff>
      <xdr:row>173</xdr:row>
      <xdr:rowOff>155861</xdr:rowOff>
    </xdr:from>
    <xdr:to>
      <xdr:col>19</xdr:col>
      <xdr:colOff>242652</xdr:colOff>
      <xdr:row>175</xdr:row>
      <xdr:rowOff>47898</xdr:rowOff>
    </xdr:to>
    <xdr:sp macro="" textlink="">
      <xdr:nvSpPr>
        <xdr:cNvPr id="50" name="右矢印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 rot="1777266">
          <a:off x="5895524" y="35983468"/>
          <a:ext cx="10172235" cy="273037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163286</xdr:colOff>
      <xdr:row>188</xdr:row>
      <xdr:rowOff>81643</xdr:rowOff>
    </xdr:from>
    <xdr:to>
      <xdr:col>23</xdr:col>
      <xdr:colOff>715736</xdr:colOff>
      <xdr:row>189</xdr:row>
      <xdr:rowOff>110218</xdr:rowOff>
    </xdr:to>
    <xdr:sp macro="" textlink="">
      <xdr:nvSpPr>
        <xdr:cNvPr id="51" name="右矢印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>
          <a:off x="20410715" y="3857625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149678</xdr:colOff>
      <xdr:row>113</xdr:row>
      <xdr:rowOff>95250</xdr:rowOff>
    </xdr:from>
    <xdr:to>
      <xdr:col>23</xdr:col>
      <xdr:colOff>702128</xdr:colOff>
      <xdr:row>113</xdr:row>
      <xdr:rowOff>314325</xdr:rowOff>
    </xdr:to>
    <xdr:sp macro="" textlink="">
      <xdr:nvSpPr>
        <xdr:cNvPr id="52" name="右矢印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>
          <a:off x="20397107" y="21635357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163286</xdr:colOff>
      <xdr:row>136</xdr:row>
      <xdr:rowOff>81643</xdr:rowOff>
    </xdr:from>
    <xdr:to>
      <xdr:col>23</xdr:col>
      <xdr:colOff>715736</xdr:colOff>
      <xdr:row>137</xdr:row>
      <xdr:rowOff>110218</xdr:rowOff>
    </xdr:to>
    <xdr:sp macro="" textlink="">
      <xdr:nvSpPr>
        <xdr:cNvPr id="53" name="右矢印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>
          <a:off x="20410715" y="2714625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272143</xdr:colOff>
      <xdr:row>212</xdr:row>
      <xdr:rowOff>95250</xdr:rowOff>
    </xdr:from>
    <xdr:to>
      <xdr:col>8</xdr:col>
      <xdr:colOff>824593</xdr:colOff>
      <xdr:row>212</xdr:row>
      <xdr:rowOff>314325</xdr:rowOff>
    </xdr:to>
    <xdr:sp macro="" textlink="">
      <xdr:nvSpPr>
        <xdr:cNvPr id="54" name="右矢印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>
          <a:off x="6626679" y="42971357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54429</xdr:colOff>
      <xdr:row>235</xdr:row>
      <xdr:rowOff>108858</xdr:rowOff>
    </xdr:from>
    <xdr:to>
      <xdr:col>17</xdr:col>
      <xdr:colOff>1183822</xdr:colOff>
      <xdr:row>236</xdr:row>
      <xdr:rowOff>159205</xdr:rowOff>
    </xdr:to>
    <xdr:sp macro="" textlink="">
      <xdr:nvSpPr>
        <xdr:cNvPr id="55" name="右矢印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>
          <a:off x="10273393" y="48509465"/>
          <a:ext cx="5306786" cy="240847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168088</xdr:colOff>
      <xdr:row>240</xdr:row>
      <xdr:rowOff>56030</xdr:rowOff>
    </xdr:from>
    <xdr:to>
      <xdr:col>23</xdr:col>
      <xdr:colOff>720538</xdr:colOff>
      <xdr:row>241</xdr:row>
      <xdr:rowOff>84605</xdr:rowOff>
    </xdr:to>
    <xdr:sp macro="" textlink="">
      <xdr:nvSpPr>
        <xdr:cNvPr id="57" name="右矢印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>
          <a:off x="20372294" y="48476648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231321</xdr:colOff>
      <xdr:row>263</xdr:row>
      <xdr:rowOff>95250</xdr:rowOff>
    </xdr:from>
    <xdr:to>
      <xdr:col>5</xdr:col>
      <xdr:colOff>783771</xdr:colOff>
      <xdr:row>264</xdr:row>
      <xdr:rowOff>123825</xdr:rowOff>
    </xdr:to>
    <xdr:sp macro="" textlink="">
      <xdr:nvSpPr>
        <xdr:cNvPr id="58" name="右矢印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3687535" y="5343525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122463</xdr:colOff>
      <xdr:row>263</xdr:row>
      <xdr:rowOff>68036</xdr:rowOff>
    </xdr:from>
    <xdr:to>
      <xdr:col>17</xdr:col>
      <xdr:colOff>1129392</xdr:colOff>
      <xdr:row>264</xdr:row>
      <xdr:rowOff>122464</xdr:rowOff>
    </xdr:to>
    <xdr:sp macro="" textlink="">
      <xdr:nvSpPr>
        <xdr:cNvPr id="59" name="右矢印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9375320" y="53408036"/>
          <a:ext cx="6150429" cy="244928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295025</xdr:colOff>
      <xdr:row>278</xdr:row>
      <xdr:rowOff>26589</xdr:rowOff>
    </xdr:from>
    <xdr:to>
      <xdr:col>19</xdr:col>
      <xdr:colOff>556901</xdr:colOff>
      <xdr:row>279</xdr:row>
      <xdr:rowOff>65030</xdr:rowOff>
    </xdr:to>
    <xdr:sp macro="" textlink="">
      <xdr:nvSpPr>
        <xdr:cNvPr id="60" name="右矢印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 rot="2335545">
          <a:off x="8581775" y="56224089"/>
          <a:ext cx="7800233" cy="228941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142875</xdr:colOff>
      <xdr:row>268</xdr:row>
      <xdr:rowOff>57150</xdr:rowOff>
    </xdr:from>
    <xdr:to>
      <xdr:col>23</xdr:col>
      <xdr:colOff>695325</xdr:colOff>
      <xdr:row>269</xdr:row>
      <xdr:rowOff>85725</xdr:rowOff>
    </xdr:to>
    <xdr:sp macro="" textlink="">
      <xdr:nvSpPr>
        <xdr:cNvPr id="61" name="右矢印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20183475" y="53397150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152400</xdr:colOff>
      <xdr:row>294</xdr:row>
      <xdr:rowOff>85725</xdr:rowOff>
    </xdr:from>
    <xdr:to>
      <xdr:col>23</xdr:col>
      <xdr:colOff>704850</xdr:colOff>
      <xdr:row>295</xdr:row>
      <xdr:rowOff>114300</xdr:rowOff>
    </xdr:to>
    <xdr:sp macro="" textlink="">
      <xdr:nvSpPr>
        <xdr:cNvPr id="62" name="右矢印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20193000" y="58950225"/>
          <a:ext cx="552450" cy="219075"/>
        </a:xfrm>
        <a:prstGeom prst="right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289560</xdr:colOff>
          <xdr:row>1</xdr:row>
          <xdr:rowOff>228600</xdr:rowOff>
        </xdr:from>
        <xdr:to>
          <xdr:col>15</xdr:col>
          <xdr:colOff>998220</xdr:colOff>
          <xdr:row>2</xdr:row>
          <xdr:rowOff>251460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A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__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__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mu.go.jp/toukei_toukatsu/data/io/015index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K145"/>
  <sheetViews>
    <sheetView showGridLines="0" tabSelected="1" zoomScaleNormal="100" workbookViewId="0"/>
  </sheetViews>
  <sheetFormatPr defaultColWidth="18.6640625" defaultRowHeight="12.75" customHeight="1"/>
  <cols>
    <col min="1" max="1" width="2.6640625" style="32" customWidth="1"/>
    <col min="2" max="11" width="9" style="32" customWidth="1"/>
    <col min="12" max="16384" width="18.6640625" style="32"/>
  </cols>
  <sheetData>
    <row r="1" spans="2:11" ht="23.25" customHeight="1"/>
    <row r="2" spans="2:11" ht="20.25" customHeight="1">
      <c r="B2" s="842" t="s">
        <v>100</v>
      </c>
      <c r="C2" s="842"/>
      <c r="D2" s="842"/>
      <c r="E2" s="842"/>
      <c r="F2" s="842"/>
      <c r="G2" s="842"/>
      <c r="H2" s="842"/>
      <c r="I2" s="842"/>
      <c r="J2" s="842"/>
      <c r="K2" s="842"/>
    </row>
    <row r="3" spans="2:11" ht="28.5" customHeight="1"/>
    <row r="4" spans="2:11" ht="28.5" customHeight="1"/>
    <row r="5" spans="2:11" ht="22.5" customHeight="1"/>
    <row r="6" spans="2:11" ht="15.75" customHeight="1"/>
    <row r="7" spans="2:11" ht="13.2"/>
    <row r="8" spans="2:11" ht="13.2"/>
    <row r="9" spans="2:11" ht="13.2"/>
    <row r="10" spans="2:11" ht="13.2"/>
    <row r="11" spans="2:11" ht="13.2"/>
    <row r="12" spans="2:11" ht="13.2"/>
    <row r="13" spans="2:11" ht="13.2"/>
    <row r="14" spans="2:11" ht="13.2"/>
    <row r="15" spans="2:11" ht="13.2"/>
    <row r="16" spans="2:1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8.25" customHeight="1"/>
    <row r="143" ht="13.2"/>
    <row r="144" ht="13.2"/>
    <row r="145" ht="12.9" customHeight="1"/>
  </sheetData>
  <mergeCells count="1">
    <mergeCell ref="B2:K2"/>
  </mergeCells>
  <phoneticPr fontId="3"/>
  <pageMargins left="0.78740157480314965" right="0.78740157480314965" top="0.98425196850393704" bottom="0.98425196850393704" header="0.51181102362204722" footer="0.51181102362204722"/>
  <pageSetup paperSize="9" scale="94" fitToHeight="0" orientation="portrait" r:id="rId1"/>
  <headerFooter alignWithMargins="0"/>
  <rowBreaks count="2" manualBreakCount="2">
    <brk id="55" max="10" man="1"/>
    <brk id="101" max="10" man="1"/>
  </rowBreaks>
  <drawing r:id="rId2"/>
  <legacyDrawing r:id="rId3"/>
  <oleObjects>
    <mc:AlternateContent xmlns:mc="http://schemas.openxmlformats.org/markup-compatibility/2006">
      <mc:Choice Requires="x14">
        <oleObject progId="文書" shapeId="5209" r:id="rId4">
          <objectPr defaultSize="0" autoPict="0" r:id="rId5">
            <anchor moveWithCells="1">
              <from>
                <xdr:col>0</xdr:col>
                <xdr:colOff>160020</xdr:colOff>
                <xdr:row>102</xdr:row>
                <xdr:rowOff>38100</xdr:rowOff>
              </from>
              <to>
                <xdr:col>11</xdr:col>
                <xdr:colOff>99060</xdr:colOff>
                <xdr:row>152</xdr:row>
                <xdr:rowOff>30480</xdr:rowOff>
              </to>
            </anchor>
          </objectPr>
        </oleObject>
      </mc:Choice>
      <mc:Fallback>
        <oleObject progId="文書" shapeId="5209" r:id="rId4"/>
      </mc:Fallback>
    </mc:AlternateContent>
    <mc:AlternateContent xmlns:mc="http://schemas.openxmlformats.org/markup-compatibility/2006">
      <mc:Choice Requires="x14">
        <oleObject progId="文書" shapeId="5210" r:id="rId6">
          <objectPr defaultSize="0" autoPict="0" r:id="rId7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11</xdr:col>
                <xdr:colOff>83820</xdr:colOff>
                <xdr:row>54</xdr:row>
                <xdr:rowOff>7620</xdr:rowOff>
              </to>
            </anchor>
          </objectPr>
        </oleObject>
      </mc:Choice>
      <mc:Fallback>
        <oleObject progId="文書" shapeId="5210" r:id="rId6"/>
      </mc:Fallback>
    </mc:AlternateContent>
    <mc:AlternateContent xmlns:mc="http://schemas.openxmlformats.org/markup-compatibility/2006">
      <mc:Choice Requires="x14">
        <oleObject progId="文書" shapeId="5206" r:id="rId8">
          <objectPr defaultSize="0" autoPict="0" r:id="rId9">
            <anchor moveWithCells="1">
              <from>
                <xdr:col>1</xdr:col>
                <xdr:colOff>0</xdr:colOff>
                <xdr:row>54</xdr:row>
                <xdr:rowOff>7620</xdr:rowOff>
              </from>
              <to>
                <xdr:col>11</xdr:col>
                <xdr:colOff>99060</xdr:colOff>
                <xdr:row>102</xdr:row>
                <xdr:rowOff>30480</xdr:rowOff>
              </to>
            </anchor>
          </objectPr>
        </oleObject>
      </mc:Choice>
      <mc:Fallback>
        <oleObject progId="文書" shapeId="5206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B1:J48"/>
  <sheetViews>
    <sheetView showGridLines="0" zoomScaleNormal="100" workbookViewId="0">
      <selection activeCell="E15" sqref="E15"/>
    </sheetView>
  </sheetViews>
  <sheetFormatPr defaultColWidth="18.6640625" defaultRowHeight="12.9" customHeight="1"/>
  <cols>
    <col min="1" max="1" width="2.6640625" style="7" customWidth="1"/>
    <col min="2" max="2" width="4.6640625" style="7" customWidth="1"/>
    <col min="3" max="3" width="25.6640625" style="7" customWidth="1"/>
    <col min="4" max="4" width="18.109375" style="7" customWidth="1"/>
    <col min="5" max="5" width="53.109375" style="7" customWidth="1"/>
    <col min="6" max="6" width="11.21875" style="7" customWidth="1"/>
    <col min="7" max="7" width="20" style="7" bestFit="1" customWidth="1"/>
    <col min="8" max="9" width="12.6640625" style="7" customWidth="1"/>
    <col min="10" max="10" width="14.88671875" style="7" customWidth="1"/>
    <col min="11" max="16384" width="18.6640625" style="7"/>
  </cols>
  <sheetData>
    <row r="1" spans="2:10" ht="15" customHeight="1" thickBot="1"/>
    <row r="2" spans="2:10" ht="30" customHeight="1" thickBot="1">
      <c r="B2" s="843" t="s">
        <v>407</v>
      </c>
      <c r="C2" s="844"/>
      <c r="D2" s="844"/>
      <c r="E2" s="845"/>
      <c r="F2" s="12"/>
      <c r="G2" s="843" t="s">
        <v>160</v>
      </c>
      <c r="H2" s="844"/>
      <c r="I2" s="844"/>
      <c r="J2" s="845"/>
    </row>
    <row r="3" spans="2:10" s="32" customFormat="1" ht="19.5" customHeight="1" thickBot="1">
      <c r="B3" s="30"/>
      <c r="C3" s="30"/>
      <c r="D3" s="30"/>
      <c r="E3" s="30"/>
      <c r="F3" s="31"/>
      <c r="G3" s="30"/>
      <c r="H3" s="30"/>
      <c r="I3" s="30"/>
      <c r="J3" s="30"/>
    </row>
    <row r="4" spans="2:10" ht="18" customHeight="1" thickBot="1">
      <c r="D4" s="10" t="s">
        <v>187</v>
      </c>
      <c r="E4" s="14"/>
      <c r="F4" s="10"/>
      <c r="G4" s="33" t="s">
        <v>38</v>
      </c>
      <c r="H4" s="34" t="s">
        <v>39</v>
      </c>
    </row>
    <row r="5" spans="2:10" ht="26.25" customHeight="1" thickBot="1">
      <c r="B5" s="41"/>
      <c r="C5" s="40" t="s">
        <v>64</v>
      </c>
      <c r="D5" s="39" t="s">
        <v>58</v>
      </c>
      <c r="E5" s="38" t="s">
        <v>188</v>
      </c>
      <c r="F5" s="11"/>
      <c r="G5" s="35" t="s">
        <v>439</v>
      </c>
      <c r="H5" s="36" t="s">
        <v>40</v>
      </c>
    </row>
    <row r="6" spans="2:10" ht="39.9" customHeight="1">
      <c r="B6" s="491" t="s">
        <v>44</v>
      </c>
      <c r="C6" s="492" t="s">
        <v>347</v>
      </c>
      <c r="D6" s="493"/>
      <c r="E6" s="494" t="s">
        <v>161</v>
      </c>
      <c r="F6" s="11"/>
    </row>
    <row r="7" spans="2:10" ht="19.5" customHeight="1">
      <c r="B7" s="168" t="s">
        <v>19</v>
      </c>
      <c r="C7" s="164" t="s">
        <v>0</v>
      </c>
      <c r="D7" s="37"/>
      <c r="E7" s="162" t="s">
        <v>162</v>
      </c>
      <c r="F7" s="11"/>
    </row>
    <row r="8" spans="2:10" ht="19.5" customHeight="1">
      <c r="B8" s="168" t="s">
        <v>20</v>
      </c>
      <c r="C8" s="164" t="s">
        <v>87</v>
      </c>
      <c r="D8" s="37"/>
      <c r="E8" s="162" t="s">
        <v>163</v>
      </c>
      <c r="F8" s="11"/>
    </row>
    <row r="9" spans="2:10" ht="19.5" customHeight="1">
      <c r="B9" s="168" t="s">
        <v>21</v>
      </c>
      <c r="C9" s="164" t="s">
        <v>1</v>
      </c>
      <c r="D9" s="37"/>
      <c r="E9" s="162" t="s">
        <v>164</v>
      </c>
      <c r="F9" s="11"/>
      <c r="G9" s="7" t="s">
        <v>96</v>
      </c>
    </row>
    <row r="10" spans="2:10" ht="19.5" customHeight="1">
      <c r="B10" s="495" t="s">
        <v>22</v>
      </c>
      <c r="C10" s="496" t="s">
        <v>2</v>
      </c>
      <c r="D10" s="497"/>
      <c r="E10" s="498" t="s">
        <v>165</v>
      </c>
      <c r="F10" s="11"/>
      <c r="G10" s="8"/>
      <c r="H10" s="53" t="s">
        <v>41</v>
      </c>
      <c r="I10" s="53" t="s">
        <v>40</v>
      </c>
    </row>
    <row r="11" spans="2:10" ht="19.5" customHeight="1">
      <c r="B11" s="487" t="s">
        <v>23</v>
      </c>
      <c r="C11" s="488" t="s">
        <v>3</v>
      </c>
      <c r="D11" s="489"/>
      <c r="E11" s="490" t="s">
        <v>396</v>
      </c>
      <c r="F11" s="11"/>
      <c r="G11" s="507" t="str">
        <f>IF(ISBLANK(関係係数シート!K7),"",関係係数シート!K7)</f>
        <v>平成27年（2015年）</v>
      </c>
      <c r="H11" s="508">
        <f>IF(ISBLANK(関係係数シート!L7),"",関係係数シート!L7)</f>
        <v>0.62467945406212722</v>
      </c>
      <c r="I11" s="508">
        <f>IF(ISBLANK(関係係数シート!M7),"",関係係数シート!M7)</f>
        <v>0.66061543883874363</v>
      </c>
    </row>
    <row r="12" spans="2:10" ht="19.5" customHeight="1">
      <c r="B12" s="168" t="s">
        <v>24</v>
      </c>
      <c r="C12" s="164" t="s">
        <v>4</v>
      </c>
      <c r="D12" s="37"/>
      <c r="E12" s="162" t="s">
        <v>166</v>
      </c>
      <c r="F12" s="11"/>
      <c r="G12" s="509" t="str">
        <f>IF(ISBLANK(関係係数シート!K8),"",関係係数シート!K8)</f>
        <v>平成28年（2016年）</v>
      </c>
      <c r="H12" s="511">
        <f>IF(ISBLANK(関係係数シート!L8),"",関係係数シート!L8)</f>
        <v>0.59904499943021727</v>
      </c>
      <c r="I12" s="510">
        <f>IF(ISBLANK(関係係数シート!M8),"",関係係数シート!M8)</f>
        <v>0.66163167733302597</v>
      </c>
    </row>
    <row r="13" spans="2:10" ht="19.5" customHeight="1">
      <c r="B13" s="168" t="s">
        <v>25</v>
      </c>
      <c r="C13" s="164" t="s">
        <v>348</v>
      </c>
      <c r="D13" s="37"/>
      <c r="E13" s="162" t="s">
        <v>397</v>
      </c>
      <c r="F13" s="11"/>
      <c r="G13" s="512" t="str">
        <f>IF(ISBLANK(関係係数シート!K9),"",関係係数シート!K9)</f>
        <v>平成29年（2017年）</v>
      </c>
      <c r="H13" s="511">
        <f>IF(ISBLANK(関係係数シート!L9),"",関係係数シート!L9)</f>
        <v>0.59507024568869082</v>
      </c>
      <c r="I13" s="511">
        <f>IF(ISBLANK(関係係数シート!M9),"",関係係数シート!M9)</f>
        <v>0.63798987150944986</v>
      </c>
    </row>
    <row r="14" spans="2:10" ht="19.5" customHeight="1">
      <c r="B14" s="168" t="s">
        <v>26</v>
      </c>
      <c r="C14" s="164" t="s">
        <v>5</v>
      </c>
      <c r="D14" s="37"/>
      <c r="E14" s="162" t="s">
        <v>167</v>
      </c>
      <c r="F14" s="11"/>
      <c r="G14" s="509" t="str">
        <f>IF(ISBLANK(関係係数シート!K10),"",関係係数シート!K10)</f>
        <v>平成30年（2018年）</v>
      </c>
      <c r="H14" s="511">
        <f>IF(ISBLANK(関係係数シート!L10),"",関係係数シート!L10)</f>
        <v>0.58948526099131648</v>
      </c>
      <c r="I14" s="511">
        <f>IF(ISBLANK(関係係数シート!M10),"",関係係数シート!M10)</f>
        <v>0.5401184019760511</v>
      </c>
    </row>
    <row r="15" spans="2:10" ht="19.5" customHeight="1">
      <c r="B15" s="499" t="s">
        <v>27</v>
      </c>
      <c r="C15" s="165" t="s">
        <v>6</v>
      </c>
      <c r="D15" s="500"/>
      <c r="E15" s="163" t="s">
        <v>398</v>
      </c>
      <c r="F15" s="11"/>
      <c r="G15" s="512" t="str">
        <f>IF(ISBLANK(関係係数シート!K11),"",関係係数シート!K11)</f>
        <v>令和元年（2019年）</v>
      </c>
      <c r="H15" s="511">
        <f>IF(ISBLANK(関係係数シート!L11),"",関係係数シート!L11)</f>
        <v>0.57400213005402745</v>
      </c>
      <c r="I15" s="511">
        <f>IF(ISBLANK(関係係数シート!M11),"",関係係数シート!M11)</f>
        <v>0.58761073014152609</v>
      </c>
    </row>
    <row r="16" spans="2:10" ht="19.5" customHeight="1">
      <c r="B16" s="501" t="s">
        <v>28</v>
      </c>
      <c r="C16" s="502" t="s">
        <v>7</v>
      </c>
      <c r="D16" s="503"/>
      <c r="E16" s="504" t="s">
        <v>168</v>
      </c>
      <c r="F16" s="11"/>
      <c r="G16" s="509" t="str">
        <f>IF(ISBLANK(関係係数シート!K12),"",関係係数シート!K12)</f>
        <v>令和２年（2020年）</v>
      </c>
      <c r="H16" s="511">
        <f>IF(ISBLANK(関係係数シート!L12),"",関係係数シート!L12)</f>
        <v>0.53516732899992814</v>
      </c>
      <c r="I16" s="511">
        <f>IF(ISBLANK(関係係数シート!M12),"",関係係数シート!M12)</f>
        <v>0.56758391640723727</v>
      </c>
    </row>
    <row r="17" spans="2:9" ht="19.5" customHeight="1">
      <c r="B17" s="168" t="s">
        <v>29</v>
      </c>
      <c r="C17" s="164" t="s">
        <v>8</v>
      </c>
      <c r="D17" s="37"/>
      <c r="E17" s="162" t="s">
        <v>399</v>
      </c>
      <c r="F17" s="11"/>
      <c r="G17" s="512" t="str">
        <f>IF(ISBLANK(関係係数シート!K13),"",関係係数シート!K13)</f>
        <v>令和３年（2021年）</v>
      </c>
      <c r="H17" s="511">
        <f>IF(ISBLANK(関係係数シート!L13),"",関係係数シート!L13)</f>
        <v>0.51510149141910211</v>
      </c>
      <c r="I17" s="511">
        <f>IF(ISBLANK(関係係数シート!M13),"",関係係数シート!M13)</f>
        <v>0.55742170177227612</v>
      </c>
    </row>
    <row r="18" spans="2:9" ht="19.5" customHeight="1">
      <c r="B18" s="168" t="s">
        <v>30</v>
      </c>
      <c r="C18" s="164" t="s">
        <v>349</v>
      </c>
      <c r="D18" s="37"/>
      <c r="E18" s="162" t="s">
        <v>169</v>
      </c>
      <c r="F18" s="11"/>
      <c r="G18" s="509" t="str">
        <f>IF(ISBLANK(関係係数シート!K14),"",関係係数シート!K14)</f>
        <v>令和４年（2022年）</v>
      </c>
      <c r="H18" s="511">
        <f>IF(ISBLANK(関係係数シート!L14),"",関係係数シート!L14)</f>
        <v>0.52065488066092258</v>
      </c>
      <c r="I18" s="511">
        <f>IF(ISBLANK(関係係数シート!M14),"",関係係数シート!M14)</f>
        <v>0.53412627708601101</v>
      </c>
    </row>
    <row r="19" spans="2:9" ht="19.5" customHeight="1">
      <c r="B19" s="168" t="s">
        <v>31</v>
      </c>
      <c r="C19" s="164" t="s">
        <v>350</v>
      </c>
      <c r="D19" s="37"/>
      <c r="E19" s="162" t="s">
        <v>170</v>
      </c>
      <c r="F19" s="11"/>
      <c r="G19" s="513" t="str">
        <f>IF(ISBLANK(関係係数シート!K15),"",関係係数シート!K15)</f>
        <v>令和５年（2023年）</v>
      </c>
      <c r="H19" s="514">
        <f>IF(ISBLANK(関係係数シート!L15),"",関係係数シート!L15)</f>
        <v>0.54715948066986786</v>
      </c>
      <c r="I19" s="514">
        <f>IF(ISBLANK(関係係数シート!M15),"",関係係数シート!M15)</f>
        <v>0.5960677179768451</v>
      </c>
    </row>
    <row r="20" spans="2:9" ht="19.5" customHeight="1">
      <c r="B20" s="495" t="s">
        <v>32</v>
      </c>
      <c r="C20" s="496" t="s">
        <v>351</v>
      </c>
      <c r="D20" s="497"/>
      <c r="E20" s="498" t="s">
        <v>171</v>
      </c>
      <c r="F20" s="11"/>
      <c r="G20" s="9" t="s">
        <v>97</v>
      </c>
      <c r="H20" s="54">
        <f>AVERAGE(H11:H19)</f>
        <v>0.56670725244179998</v>
      </c>
      <c r="I20" s="54">
        <f>AVERAGE(I11:I19)</f>
        <v>0.59368508144901844</v>
      </c>
    </row>
    <row r="21" spans="2:9" ht="19.5" customHeight="1">
      <c r="B21" s="487" t="s">
        <v>33</v>
      </c>
      <c r="C21" s="488" t="s">
        <v>88</v>
      </c>
      <c r="D21" s="489"/>
      <c r="E21" s="490" t="s">
        <v>172</v>
      </c>
      <c r="F21" s="11"/>
    </row>
    <row r="22" spans="2:9" ht="39.9" customHeight="1">
      <c r="B22" s="168" t="s">
        <v>34</v>
      </c>
      <c r="C22" s="164" t="s">
        <v>352</v>
      </c>
      <c r="D22" s="37"/>
      <c r="E22" s="162" t="s">
        <v>173</v>
      </c>
      <c r="F22" s="11"/>
    </row>
    <row r="23" spans="2:9" ht="19.5" customHeight="1">
      <c r="B23" s="168" t="s">
        <v>35</v>
      </c>
      <c r="C23" s="164" t="s">
        <v>353</v>
      </c>
      <c r="D23" s="37"/>
      <c r="E23" s="162" t="s">
        <v>174</v>
      </c>
      <c r="F23" s="11"/>
    </row>
    <row r="24" spans="2:9" ht="19.5" customHeight="1">
      <c r="B24" s="499" t="s">
        <v>36</v>
      </c>
      <c r="C24" s="165" t="s">
        <v>53</v>
      </c>
      <c r="D24" s="500"/>
      <c r="E24" s="163" t="s">
        <v>175</v>
      </c>
      <c r="F24" s="11"/>
    </row>
    <row r="25" spans="2:9" ht="60" customHeight="1">
      <c r="B25" s="495" t="s">
        <v>94</v>
      </c>
      <c r="C25" s="496" t="s">
        <v>9</v>
      </c>
      <c r="D25" s="497"/>
      <c r="E25" s="498" t="s">
        <v>400</v>
      </c>
      <c r="F25" s="11"/>
    </row>
    <row r="26" spans="2:9" ht="39.9" customHeight="1">
      <c r="B26" s="487" t="s">
        <v>104</v>
      </c>
      <c r="C26" s="488" t="s">
        <v>10</v>
      </c>
      <c r="D26" s="489"/>
      <c r="E26" s="490" t="s">
        <v>176</v>
      </c>
      <c r="F26" s="11"/>
    </row>
    <row r="27" spans="2:9" ht="19.5" customHeight="1">
      <c r="B27" s="168" t="s">
        <v>105</v>
      </c>
      <c r="C27" s="164" t="s">
        <v>11</v>
      </c>
      <c r="D27" s="37"/>
      <c r="E27" s="162" t="s">
        <v>177</v>
      </c>
      <c r="F27" s="11"/>
    </row>
    <row r="28" spans="2:9" ht="19.5" customHeight="1">
      <c r="B28" s="168" t="s">
        <v>106</v>
      </c>
      <c r="C28" s="164" t="s">
        <v>354</v>
      </c>
      <c r="D28" s="37"/>
      <c r="E28" s="162" t="s">
        <v>178</v>
      </c>
      <c r="F28" s="11"/>
    </row>
    <row r="29" spans="2:9" ht="19.5" customHeight="1">
      <c r="B29" s="499" t="s">
        <v>107</v>
      </c>
      <c r="C29" s="165" t="s">
        <v>89</v>
      </c>
      <c r="D29" s="500"/>
      <c r="E29" s="163" t="s">
        <v>179</v>
      </c>
      <c r="F29" s="11"/>
    </row>
    <row r="30" spans="2:9" ht="39.9" customHeight="1">
      <c r="B30" s="495" t="s">
        <v>355</v>
      </c>
      <c r="C30" s="496" t="s">
        <v>356</v>
      </c>
      <c r="D30" s="497"/>
      <c r="E30" s="498" t="s">
        <v>395</v>
      </c>
      <c r="F30" s="11"/>
    </row>
    <row r="31" spans="2:9" ht="19.5" customHeight="1">
      <c r="B31" s="487" t="s">
        <v>108</v>
      </c>
      <c r="C31" s="488" t="s">
        <v>12</v>
      </c>
      <c r="D31" s="489"/>
      <c r="E31" s="490" t="s">
        <v>180</v>
      </c>
      <c r="F31" s="11"/>
    </row>
    <row r="32" spans="2:9" ht="19.5" customHeight="1">
      <c r="B32" s="168" t="s">
        <v>109</v>
      </c>
      <c r="C32" s="164" t="s">
        <v>13</v>
      </c>
      <c r="D32" s="37"/>
      <c r="E32" s="162" t="s">
        <v>181</v>
      </c>
      <c r="F32" s="11"/>
    </row>
    <row r="33" spans="2:6" ht="50.1" customHeight="1">
      <c r="B33" s="168" t="s">
        <v>110</v>
      </c>
      <c r="C33" s="164" t="s">
        <v>357</v>
      </c>
      <c r="D33" s="37"/>
      <c r="E33" s="162" t="s">
        <v>401</v>
      </c>
      <c r="F33" s="11"/>
    </row>
    <row r="34" spans="2:6" ht="50.1" customHeight="1">
      <c r="B34" s="168" t="s">
        <v>111</v>
      </c>
      <c r="C34" s="164" t="s">
        <v>91</v>
      </c>
      <c r="D34" s="37"/>
      <c r="E34" s="162" t="s">
        <v>182</v>
      </c>
      <c r="F34" s="11"/>
    </row>
    <row r="35" spans="2:6" ht="19.5" customHeight="1">
      <c r="B35" s="499" t="s">
        <v>112</v>
      </c>
      <c r="C35" s="165" t="s">
        <v>14</v>
      </c>
      <c r="D35" s="500"/>
      <c r="E35" s="163" t="s">
        <v>183</v>
      </c>
      <c r="F35" s="11"/>
    </row>
    <row r="36" spans="2:6" ht="19.5" customHeight="1">
      <c r="B36" s="501" t="s">
        <v>113</v>
      </c>
      <c r="C36" s="502" t="s">
        <v>15</v>
      </c>
      <c r="D36" s="503"/>
      <c r="E36" s="504" t="s">
        <v>402</v>
      </c>
      <c r="F36" s="11"/>
    </row>
    <row r="37" spans="2:6" ht="24.9" customHeight="1">
      <c r="B37" s="168" t="s">
        <v>114</v>
      </c>
      <c r="C37" s="164" t="s">
        <v>358</v>
      </c>
      <c r="D37" s="37"/>
      <c r="E37" s="162" t="s">
        <v>184</v>
      </c>
      <c r="F37" s="13"/>
    </row>
    <row r="38" spans="2:6" ht="39.9" customHeight="1">
      <c r="B38" s="168" t="s">
        <v>115</v>
      </c>
      <c r="C38" s="164" t="s">
        <v>359</v>
      </c>
      <c r="D38" s="37"/>
      <c r="E38" s="162" t="s">
        <v>185</v>
      </c>
      <c r="F38" s="11"/>
    </row>
    <row r="39" spans="2:6" ht="39.9" customHeight="1">
      <c r="B39" s="168" t="s">
        <v>116</v>
      </c>
      <c r="C39" s="164" t="s">
        <v>16</v>
      </c>
      <c r="D39" s="37"/>
      <c r="E39" s="162" t="s">
        <v>186</v>
      </c>
      <c r="F39" s="11"/>
    </row>
    <row r="40" spans="2:6" ht="50.1" customHeight="1">
      <c r="B40" s="495" t="s">
        <v>360</v>
      </c>
      <c r="C40" s="496" t="s">
        <v>92</v>
      </c>
      <c r="D40" s="497"/>
      <c r="E40" s="498" t="s">
        <v>189</v>
      </c>
      <c r="F40" s="11"/>
    </row>
    <row r="41" spans="2:6" ht="19.5" customHeight="1">
      <c r="B41" s="487" t="s">
        <v>361</v>
      </c>
      <c r="C41" s="488" t="s">
        <v>93</v>
      </c>
      <c r="D41" s="489"/>
      <c r="E41" s="506" t="s">
        <v>190</v>
      </c>
      <c r="F41" s="11"/>
    </row>
    <row r="42" spans="2:6" ht="52.8">
      <c r="B42" s="168" t="s">
        <v>117</v>
      </c>
      <c r="C42" s="436" t="s">
        <v>387</v>
      </c>
      <c r="D42" s="37"/>
      <c r="E42" s="167" t="s">
        <v>403</v>
      </c>
      <c r="F42" s="11"/>
    </row>
    <row r="43" spans="2:6" ht="19.5" customHeight="1">
      <c r="B43" s="168" t="s">
        <v>118</v>
      </c>
      <c r="C43" s="164" t="s">
        <v>17</v>
      </c>
      <c r="D43" s="37"/>
      <c r="E43" s="43"/>
      <c r="F43" s="11"/>
    </row>
    <row r="44" spans="2:6" ht="19.5" customHeight="1">
      <c r="B44" s="495" t="s">
        <v>119</v>
      </c>
      <c r="C44" s="496" t="s">
        <v>18</v>
      </c>
      <c r="D44" s="497"/>
      <c r="E44" s="505"/>
      <c r="F44" s="11"/>
    </row>
    <row r="45" spans="2:6" ht="19.5" customHeight="1" thickBot="1">
      <c r="B45" s="42"/>
      <c r="C45" s="166" t="s">
        <v>37</v>
      </c>
      <c r="D45" s="153">
        <f>SUM(D6:D44)</f>
        <v>0</v>
      </c>
      <c r="E45" s="44"/>
      <c r="F45" s="11"/>
    </row>
    <row r="46" spans="2:6" ht="18" customHeight="1">
      <c r="B46" s="7" t="s">
        <v>404</v>
      </c>
    </row>
    <row r="47" spans="2:6" ht="18" customHeight="1">
      <c r="B47" s="7" t="s">
        <v>405</v>
      </c>
    </row>
    <row r="48" spans="2:6" ht="18" customHeight="1">
      <c r="B48" s="846" t="s">
        <v>406</v>
      </c>
      <c r="C48" s="846"/>
      <c r="D48" s="846"/>
      <c r="E48" s="846"/>
    </row>
  </sheetData>
  <sheetProtection selectLockedCells="1"/>
  <mergeCells count="3">
    <mergeCell ref="B2:E2"/>
    <mergeCell ref="G2:J2"/>
    <mergeCell ref="B48:E48"/>
  </mergeCells>
  <phoneticPr fontId="3"/>
  <dataValidations count="2">
    <dataValidation type="list" allowBlank="1" showInputMessage="1" showErrorMessage="1" sqref="G5">
      <formula1>$G$11:$G$20</formula1>
    </dataValidation>
    <dataValidation type="list" allowBlank="1" showInputMessage="1" showErrorMessage="1" sqref="H5">
      <formula1>$H$10:$I$10</formula1>
    </dataValidation>
  </dataValidations>
  <hyperlinks>
    <hyperlink ref="B48" r:id="rId1" display="https://www.soumu.go.jp/toukei_toukatsu/data/io/015index.html"/>
  </hyperlinks>
  <pageMargins left="0.69" right="0.78700000000000003" top="0.37" bottom="0.32" header="0.25" footer="0.23"/>
  <pageSetup paperSize="9" scale="66" orientation="portrait" r:id="rId2"/>
  <headerFooter alignWithMargins="0"/>
  <colBreaks count="1" manualBreakCount="1">
    <brk id="6" min="1" max="47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O85"/>
  <sheetViews>
    <sheetView showGridLines="0" topLeftCell="B13" zoomScaleNormal="100" workbookViewId="0">
      <selection activeCell="E15" sqref="E15"/>
    </sheetView>
  </sheetViews>
  <sheetFormatPr defaultColWidth="18.6640625" defaultRowHeight="12.9" customHeight="1"/>
  <cols>
    <col min="1" max="1" width="2.6640625" style="229" hidden="1" customWidth="1"/>
    <col min="2" max="2" width="2.6640625" style="229" customWidth="1"/>
    <col min="3" max="3" width="5.6640625" style="229" customWidth="1"/>
    <col min="4" max="4" width="20.6640625" style="229" customWidth="1"/>
    <col min="5" max="11" width="10.6640625" style="229" customWidth="1"/>
    <col min="12" max="12" width="3.44140625" style="229" bestFit="1" customWidth="1"/>
    <col min="13" max="13" width="41.44140625" style="229" bestFit="1" customWidth="1"/>
    <col min="14" max="14" width="15.6640625" style="229" customWidth="1"/>
    <col min="15" max="16" width="9" style="229" customWidth="1"/>
    <col min="17" max="16384" width="18.6640625" style="229"/>
  </cols>
  <sheetData>
    <row r="1" spans="1:14" ht="15" customHeight="1"/>
    <row r="2" spans="1:14" ht="16.5" customHeight="1">
      <c r="C2" s="229" t="s">
        <v>101</v>
      </c>
    </row>
    <row r="3" spans="1:14" ht="16.5" customHeight="1">
      <c r="C3" s="229" t="s">
        <v>158</v>
      </c>
    </row>
    <row r="4" spans="1:14" ht="16.5" customHeight="1">
      <c r="C4" s="229" t="s">
        <v>159</v>
      </c>
    </row>
    <row r="5" spans="1:14" ht="16.5" customHeight="1">
      <c r="C5" s="229" t="s">
        <v>102</v>
      </c>
    </row>
    <row r="6" spans="1:14" ht="16.5" customHeight="1"/>
    <row r="7" spans="1:14" ht="18" customHeight="1" thickBot="1">
      <c r="A7" s="301">
        <v>2</v>
      </c>
      <c r="B7" s="230"/>
      <c r="C7" s="230"/>
      <c r="D7" s="231"/>
      <c r="E7" s="231"/>
      <c r="F7" s="231"/>
      <c r="G7" s="231"/>
      <c r="N7" s="232" t="s">
        <v>135</v>
      </c>
    </row>
    <row r="8" spans="1:14" ht="18" customHeight="1">
      <c r="D8" s="231"/>
      <c r="E8" s="231"/>
      <c r="F8" s="231"/>
      <c r="G8" s="231"/>
      <c r="L8" s="847"/>
      <c r="M8" s="849" t="s">
        <v>64</v>
      </c>
      <c r="N8" s="851" t="s">
        <v>58</v>
      </c>
    </row>
    <row r="9" spans="1:14" ht="18" customHeight="1" thickBot="1">
      <c r="D9" s="231"/>
      <c r="E9" s="231"/>
      <c r="F9" s="231"/>
      <c r="G9" s="231"/>
      <c r="L9" s="848"/>
      <c r="M9" s="850"/>
      <c r="N9" s="852"/>
    </row>
    <row r="10" spans="1:14" ht="18" customHeight="1" thickTop="1">
      <c r="D10" s="233" t="s">
        <v>265</v>
      </c>
      <c r="E10" s="234"/>
      <c r="F10" s="234"/>
      <c r="G10" s="234"/>
      <c r="H10" s="234"/>
      <c r="L10" s="235" t="s">
        <v>44</v>
      </c>
      <c r="M10" s="236" t="s">
        <v>347</v>
      </c>
      <c r="N10" s="317">
        <f ca="1">SUMIF(与件データ計算シート!Y:Y,L10,与件データ計算シート!AA:AA)</f>
        <v>0</v>
      </c>
    </row>
    <row r="11" spans="1:14" ht="18" customHeight="1">
      <c r="L11" s="237" t="s">
        <v>19</v>
      </c>
      <c r="M11" s="238" t="s">
        <v>0</v>
      </c>
      <c r="N11" s="318">
        <f ca="1">SUMIF(与件データ計算シート!Y:Y,L11,与件データ計算シート!AA:AA)</f>
        <v>0</v>
      </c>
    </row>
    <row r="12" spans="1:14" ht="18" customHeight="1">
      <c r="C12" s="239" t="s">
        <v>84</v>
      </c>
      <c r="L12" s="237" t="s">
        <v>20</v>
      </c>
      <c r="M12" s="238" t="s">
        <v>87</v>
      </c>
      <c r="N12" s="318">
        <f ca="1">SUMIF(与件データ計算シート!Y:Y,L12,与件データ計算シート!AA:AA)</f>
        <v>0</v>
      </c>
    </row>
    <row r="13" spans="1:14" ht="18" customHeight="1">
      <c r="E13" s="240" t="s">
        <v>136</v>
      </c>
      <c r="F13" s="232"/>
      <c r="G13" s="232" t="s">
        <v>136</v>
      </c>
      <c r="L13" s="237" t="s">
        <v>21</v>
      </c>
      <c r="M13" s="238" t="s">
        <v>1</v>
      </c>
      <c r="N13" s="318">
        <f ca="1">SUMIF(与件データ計算シート!Y:Y,L13,与件データ計算シート!AA:AA)</f>
        <v>0</v>
      </c>
    </row>
    <row r="14" spans="1:14" ht="18" customHeight="1" thickBot="1">
      <c r="D14" s="241"/>
      <c r="E14" s="242" t="str">
        <f>IF(A7=1,"日本人","全体")</f>
        <v>全体</v>
      </c>
      <c r="F14" s="242" t="s">
        <v>222</v>
      </c>
      <c r="G14" s="243" t="s">
        <v>103</v>
      </c>
      <c r="L14" s="515" t="s">
        <v>22</v>
      </c>
      <c r="M14" s="281" t="s">
        <v>2</v>
      </c>
      <c r="N14" s="516">
        <f ca="1">SUMIF(与件データ計算シート!Y:Y,L14,与件データ計算シート!AA:AA)</f>
        <v>0</v>
      </c>
    </row>
    <row r="15" spans="1:14" ht="18" customHeight="1" thickBot="1">
      <c r="D15" s="244" t="s">
        <v>73</v>
      </c>
      <c r="E15" s="300"/>
      <c r="F15" s="300"/>
      <c r="G15" s="245">
        <f>SUM(E15:F15)</f>
        <v>0</v>
      </c>
      <c r="L15" s="520" t="s">
        <v>23</v>
      </c>
      <c r="M15" s="278" t="s">
        <v>3</v>
      </c>
      <c r="N15" s="521">
        <f ca="1">SUMIF(与件データ計算シート!Y:Y,L15,与件データ計算シート!AA:AA)</f>
        <v>0</v>
      </c>
    </row>
    <row r="16" spans="1:14" ht="18" customHeight="1">
      <c r="D16" s="246"/>
      <c r="E16" s="247"/>
      <c r="L16" s="237" t="s">
        <v>24</v>
      </c>
      <c r="M16" s="238" t="s">
        <v>4</v>
      </c>
      <c r="N16" s="318">
        <f ca="1">SUMIF(与件データ計算シート!Y:Y,L16,与件データ計算シート!AA:AA)</f>
        <v>0</v>
      </c>
    </row>
    <row r="17" spans="1:14" ht="18" customHeight="1">
      <c r="L17" s="237" t="s">
        <v>25</v>
      </c>
      <c r="M17" s="238" t="s">
        <v>348</v>
      </c>
      <c r="N17" s="318">
        <f ca="1">SUMIF(与件データ計算シート!Y:Y,L17,与件データ計算シート!AA:AA)</f>
        <v>0</v>
      </c>
    </row>
    <row r="18" spans="1:14" ht="18" customHeight="1">
      <c r="C18" s="239" t="s">
        <v>209</v>
      </c>
      <c r="L18" s="237" t="s">
        <v>26</v>
      </c>
      <c r="M18" s="238" t="s">
        <v>5</v>
      </c>
      <c r="N18" s="318">
        <f ca="1">SUMIF(与件データ計算シート!Y:Y,L18,与件データ計算シート!AA:AA)</f>
        <v>0</v>
      </c>
    </row>
    <row r="19" spans="1:14" ht="18" customHeight="1">
      <c r="C19" s="248" t="s">
        <v>219</v>
      </c>
      <c r="E19" s="249"/>
      <c r="L19" s="457" t="s">
        <v>27</v>
      </c>
      <c r="M19" s="262" t="s">
        <v>6</v>
      </c>
      <c r="N19" s="522">
        <f ca="1">SUMIF(与件データ計算シート!Y:Y,L19,与件データ計算シート!AA:AA)</f>
        <v>0</v>
      </c>
    </row>
    <row r="20" spans="1:14" ht="18" customHeight="1">
      <c r="A20" s="302">
        <v>1</v>
      </c>
      <c r="B20" s="250"/>
      <c r="C20" s="250"/>
      <c r="D20" s="251"/>
      <c r="E20" s="252"/>
      <c r="F20" s="252"/>
      <c r="G20" s="231"/>
      <c r="L20" s="517" t="s">
        <v>28</v>
      </c>
      <c r="M20" s="518" t="s">
        <v>7</v>
      </c>
      <c r="N20" s="519">
        <f ca="1">SUMIF(与件データ計算シート!Y:Y,L20,与件データ計算シート!AA:AA)</f>
        <v>0</v>
      </c>
    </row>
    <row r="21" spans="1:14" ht="18" customHeight="1">
      <c r="C21" s="253"/>
      <c r="D21" s="254"/>
      <c r="E21" s="252"/>
      <c r="F21" s="252"/>
      <c r="G21" s="231"/>
      <c r="L21" s="237" t="s">
        <v>29</v>
      </c>
      <c r="M21" s="238" t="s">
        <v>8</v>
      </c>
      <c r="N21" s="318">
        <f ca="1">SUMIF(与件データ計算シート!Y:Y,L21,与件データ計算シート!AA:AA)</f>
        <v>0</v>
      </c>
    </row>
    <row r="22" spans="1:14" ht="18" customHeight="1">
      <c r="C22" s="253"/>
      <c r="D22" s="254"/>
      <c r="E22" s="252"/>
      <c r="F22" s="252"/>
      <c r="G22" s="231"/>
      <c r="L22" s="237" t="s">
        <v>30</v>
      </c>
      <c r="M22" s="238" t="s">
        <v>349</v>
      </c>
      <c r="N22" s="318">
        <f ca="1">SUMIF(与件データ計算シート!Y:Y,L22,与件データ計算シート!AA:AA)</f>
        <v>0</v>
      </c>
    </row>
    <row r="23" spans="1:14" ht="18" customHeight="1">
      <c r="C23" s="239"/>
      <c r="D23" s="255" t="s">
        <v>203</v>
      </c>
      <c r="E23" s="256"/>
      <c r="F23" s="256"/>
      <c r="L23" s="237" t="s">
        <v>31</v>
      </c>
      <c r="M23" s="238" t="s">
        <v>350</v>
      </c>
      <c r="N23" s="318">
        <f ca="1">SUMIF(与件データ計算シート!Y:Y,L23,与件データ計算シート!AA:AA)</f>
        <v>0</v>
      </c>
    </row>
    <row r="24" spans="1:14" ht="18" customHeight="1">
      <c r="C24" s="239"/>
      <c r="D24" s="257" t="s">
        <v>207</v>
      </c>
      <c r="E24" s="256"/>
      <c r="F24" s="256"/>
      <c r="L24" s="515" t="s">
        <v>32</v>
      </c>
      <c r="M24" s="281" t="s">
        <v>351</v>
      </c>
      <c r="N24" s="516">
        <f ca="1">SUMIF(与件データ計算シート!Y:Y,L24,与件データ計算シート!AA:AA)</f>
        <v>0</v>
      </c>
    </row>
    <row r="25" spans="1:14" ht="18" customHeight="1">
      <c r="C25" s="239"/>
      <c r="D25" s="255" t="s">
        <v>208</v>
      </c>
      <c r="E25" s="256"/>
      <c r="F25" s="256"/>
      <c r="L25" s="520" t="s">
        <v>33</v>
      </c>
      <c r="M25" s="278" t="s">
        <v>88</v>
      </c>
      <c r="N25" s="521">
        <f ca="1">SUMIF(与件データ計算シート!Y:Y,L25,与件データ計算シート!AA:AA)</f>
        <v>0</v>
      </c>
    </row>
    <row r="26" spans="1:14" ht="18" customHeight="1">
      <c r="C26" s="239"/>
      <c r="D26" s="255"/>
      <c r="E26" s="256"/>
      <c r="F26" s="256"/>
      <c r="L26" s="237" t="s">
        <v>34</v>
      </c>
      <c r="M26" s="238" t="s">
        <v>352</v>
      </c>
      <c r="N26" s="318">
        <f ca="1">SUMIF(与件データ計算シート!Y:Y,L26,与件データ計算シート!AA:AA)</f>
        <v>0</v>
      </c>
    </row>
    <row r="27" spans="1:14" ht="18" customHeight="1">
      <c r="C27" s="248" t="s">
        <v>220</v>
      </c>
      <c r="L27" s="237" t="s">
        <v>35</v>
      </c>
      <c r="M27" s="238" t="s">
        <v>353</v>
      </c>
      <c r="N27" s="318">
        <f ca="1">SUMIF(与件データ計算シート!Y:Y,L27,与件データ計算シート!AA:AA)</f>
        <v>0</v>
      </c>
    </row>
    <row r="28" spans="1:14" ht="18" customHeight="1">
      <c r="E28" s="240" t="s">
        <v>136</v>
      </c>
      <c r="G28" s="232" t="s">
        <v>136</v>
      </c>
      <c r="L28" s="237" t="s">
        <v>36</v>
      </c>
      <c r="M28" s="238" t="s">
        <v>53</v>
      </c>
      <c r="N28" s="318">
        <f ca="1">SUMIF(与件データ計算シート!Y:Y,L28,与件データ計算シート!AA:AA)</f>
        <v>0</v>
      </c>
    </row>
    <row r="29" spans="1:14" ht="18" customHeight="1" thickBot="1">
      <c r="D29" s="258"/>
      <c r="E29" s="242" t="str">
        <f>IF(A7=1,"日本人","全体")</f>
        <v>全体</v>
      </c>
      <c r="F29" s="242" t="s">
        <v>222</v>
      </c>
      <c r="G29" s="259" t="s">
        <v>103</v>
      </c>
      <c r="L29" s="457" t="s">
        <v>94</v>
      </c>
      <c r="M29" s="262" t="s">
        <v>9</v>
      </c>
      <c r="N29" s="522">
        <f ca="1">SUMIF(与件データ計算シート!Y:Y,L29,与件データ計算シート!AA:AA)</f>
        <v>0</v>
      </c>
    </row>
    <row r="30" spans="1:14" ht="18" customHeight="1">
      <c r="D30" s="260" t="s">
        <v>213</v>
      </c>
      <c r="E30" s="303"/>
      <c r="F30" s="303"/>
      <c r="G30" s="261">
        <f>SUM(E30:F30)</f>
        <v>0</v>
      </c>
      <c r="L30" s="517" t="s">
        <v>104</v>
      </c>
      <c r="M30" s="518" t="s">
        <v>10</v>
      </c>
      <c r="N30" s="519">
        <f ca="1">SUMIF(与件データ計算シート!Y:Y,L30,与件データ計算シート!AA:AA)</f>
        <v>0</v>
      </c>
    </row>
    <row r="31" spans="1:14" ht="18" customHeight="1" thickBot="1">
      <c r="D31" s="262" t="str">
        <f>IF(A20=1,"宿泊客数（実数）","延べ宿泊客数")</f>
        <v>宿泊客数（実数）</v>
      </c>
      <c r="E31" s="304"/>
      <c r="F31" s="304"/>
      <c r="G31" s="263">
        <f>SUM(E31:F31)</f>
        <v>0</v>
      </c>
      <c r="L31" s="237" t="s">
        <v>105</v>
      </c>
      <c r="M31" s="238" t="s">
        <v>11</v>
      </c>
      <c r="N31" s="318">
        <f ca="1">SUMIF(与件データ計算シート!Y:Y,L31,与件データ計算シート!AA:AA)</f>
        <v>0</v>
      </c>
    </row>
    <row r="32" spans="1:14" ht="18" customHeight="1">
      <c r="D32" s="264" t="s">
        <v>103</v>
      </c>
      <c r="E32" s="265">
        <f>SUM(E30:E31)</f>
        <v>0</v>
      </c>
      <c r="F32" s="265">
        <f>SUM(F30:F31)</f>
        <v>0</v>
      </c>
      <c r="G32" s="266">
        <f>SUM(E32:F32)</f>
        <v>0</v>
      </c>
      <c r="L32" s="237" t="s">
        <v>106</v>
      </c>
      <c r="M32" s="238" t="s">
        <v>354</v>
      </c>
      <c r="N32" s="318">
        <f ca="1">SUMIF(与件データ計算シート!Y:Y,L32,与件データ計算シート!AA:AA)</f>
        <v>0</v>
      </c>
    </row>
    <row r="33" spans="3:14" ht="18" customHeight="1">
      <c r="D33" s="267"/>
      <c r="L33" s="237" t="s">
        <v>107</v>
      </c>
      <c r="M33" s="238" t="s">
        <v>89</v>
      </c>
      <c r="N33" s="318">
        <f ca="1">SUMIF(与件データ計算シート!Y:Y,L33,与件データ計算シート!AA:AA)</f>
        <v>0</v>
      </c>
    </row>
    <row r="34" spans="3:14" ht="18" customHeight="1">
      <c r="L34" s="515" t="s">
        <v>355</v>
      </c>
      <c r="M34" s="281" t="s">
        <v>356</v>
      </c>
      <c r="N34" s="516">
        <f ca="1">SUMIF(与件データ計算シート!Y:Y,L34,与件データ計算シート!AA:AA)</f>
        <v>0</v>
      </c>
    </row>
    <row r="35" spans="3:14" ht="18" customHeight="1">
      <c r="C35" s="268" t="s">
        <v>85</v>
      </c>
      <c r="L35" s="520" t="s">
        <v>108</v>
      </c>
      <c r="M35" s="278" t="s">
        <v>12</v>
      </c>
      <c r="N35" s="521">
        <f ca="1">SUMIF(与件データ計算シート!Y:Y,L35,与件データ計算シート!AA:AA)</f>
        <v>0</v>
      </c>
    </row>
    <row r="36" spans="3:14" ht="18" customHeight="1">
      <c r="E36" s="240" t="s">
        <v>137</v>
      </c>
      <c r="G36" s="232" t="s">
        <v>137</v>
      </c>
      <c r="L36" s="237" t="s">
        <v>109</v>
      </c>
      <c r="M36" s="238" t="s">
        <v>13</v>
      </c>
      <c r="N36" s="318">
        <f ca="1">SUMIF(与件データ計算シート!Y:Y,L36,与件データ計算シート!AA:AA)</f>
        <v>0</v>
      </c>
    </row>
    <row r="37" spans="3:14" ht="18" customHeight="1" thickBot="1">
      <c r="D37" s="241"/>
      <c r="E37" s="242" t="str">
        <f>IF(A7=1,"日本人","全体")</f>
        <v>全体</v>
      </c>
      <c r="F37" s="242" t="s">
        <v>222</v>
      </c>
      <c r="G37" s="269" t="s">
        <v>103</v>
      </c>
      <c r="L37" s="237" t="s">
        <v>110</v>
      </c>
      <c r="M37" s="238" t="s">
        <v>357</v>
      </c>
      <c r="N37" s="318">
        <f ca="1">SUMIF(与件データ計算シート!Y:Y,L37,与件データ計算シート!AA:AA)</f>
        <v>0</v>
      </c>
    </row>
    <row r="38" spans="3:14" ht="18" customHeight="1" thickBot="1">
      <c r="D38" s="244" t="s">
        <v>76</v>
      </c>
      <c r="E38" s="300"/>
      <c r="F38" s="300"/>
      <c r="G38" s="270">
        <f>SUM(E38:F38)</f>
        <v>0</v>
      </c>
      <c r="L38" s="237" t="s">
        <v>111</v>
      </c>
      <c r="M38" s="238" t="s">
        <v>91</v>
      </c>
      <c r="N38" s="318">
        <f ca="1">SUMIF(与件データ計算シート!Y:Y,L38,与件データ計算シート!AA:AA)</f>
        <v>0</v>
      </c>
    </row>
    <row r="39" spans="3:14" ht="18" customHeight="1">
      <c r="D39" s="246"/>
      <c r="E39" s="247"/>
      <c r="L39" s="457" t="s">
        <v>112</v>
      </c>
      <c r="M39" s="262" t="s">
        <v>14</v>
      </c>
      <c r="N39" s="522">
        <f ca="1">SUMIF(与件データ計算シート!Y:Y,L39,与件データ計算シート!AA:AA)</f>
        <v>0</v>
      </c>
    </row>
    <row r="40" spans="3:14" ht="18" customHeight="1">
      <c r="L40" s="517" t="s">
        <v>113</v>
      </c>
      <c r="M40" s="518" t="s">
        <v>15</v>
      </c>
      <c r="N40" s="519">
        <f ca="1">SUMIF(与件データ計算シート!Y:Y,L40,与件データ計算シート!AA:AA)</f>
        <v>0</v>
      </c>
    </row>
    <row r="41" spans="3:14" ht="18" customHeight="1">
      <c r="C41" s="239" t="s">
        <v>149</v>
      </c>
      <c r="L41" s="237" t="s">
        <v>114</v>
      </c>
      <c r="M41" s="238" t="s">
        <v>358</v>
      </c>
      <c r="N41" s="318">
        <f ca="1">SUMIF(与件データ計算シート!Y:Y,L41,与件データ計算シート!AA:AA)</f>
        <v>0</v>
      </c>
    </row>
    <row r="42" spans="3:14" ht="18" customHeight="1">
      <c r="E42" s="240" t="s">
        <v>137</v>
      </c>
      <c r="G42" s="232" t="s">
        <v>137</v>
      </c>
      <c r="L42" s="237" t="s">
        <v>115</v>
      </c>
      <c r="M42" s="238" t="s">
        <v>359</v>
      </c>
      <c r="N42" s="318">
        <f ca="1">SUMIF(与件データ計算シート!Y:Y,L42,与件データ計算シート!AA:AA)</f>
        <v>0</v>
      </c>
    </row>
    <row r="43" spans="3:14" ht="18" customHeight="1" thickBot="1">
      <c r="D43" s="241"/>
      <c r="E43" s="242" t="str">
        <f>IF(A7=1,"日本人","全体")</f>
        <v>全体</v>
      </c>
      <c r="F43" s="242" t="s">
        <v>222</v>
      </c>
      <c r="G43" s="269" t="s">
        <v>103</v>
      </c>
      <c r="L43" s="237" t="s">
        <v>116</v>
      </c>
      <c r="M43" s="238" t="s">
        <v>16</v>
      </c>
      <c r="N43" s="318">
        <f ca="1">SUMIF(与件データ計算シート!Y:Y,L43,与件データ計算シート!AA:AA)</f>
        <v>0</v>
      </c>
    </row>
    <row r="44" spans="3:14" ht="18" customHeight="1">
      <c r="D44" s="271" t="s">
        <v>74</v>
      </c>
      <c r="E44" s="303"/>
      <c r="F44" s="303"/>
      <c r="G44" s="272">
        <f>SUM(E44:F44)</f>
        <v>0</v>
      </c>
      <c r="L44" s="515" t="s">
        <v>360</v>
      </c>
      <c r="M44" s="281" t="s">
        <v>92</v>
      </c>
      <c r="N44" s="516">
        <f ca="1">SUMIF(与件データ計算シート!Y:Y,L44,与件データ計算シート!AA:AA)</f>
        <v>0</v>
      </c>
    </row>
    <row r="45" spans="3:14" ht="18" customHeight="1" thickBot="1">
      <c r="D45" s="262" t="s">
        <v>75</v>
      </c>
      <c r="E45" s="304"/>
      <c r="F45" s="304"/>
      <c r="G45" s="273">
        <f>SUM(E45:F45)</f>
        <v>0</v>
      </c>
      <c r="L45" s="520" t="s">
        <v>361</v>
      </c>
      <c r="M45" s="278" t="s">
        <v>93</v>
      </c>
      <c r="N45" s="521">
        <f ca="1">SUMIF(与件データ計算シート!Y:Y,L45,与件データ計算シート!AA:AA)</f>
        <v>0</v>
      </c>
    </row>
    <row r="46" spans="3:14" ht="18" customHeight="1">
      <c r="D46" s="264" t="s">
        <v>103</v>
      </c>
      <c r="E46" s="265">
        <f>SUM(E44:E45)</f>
        <v>0</v>
      </c>
      <c r="F46" s="265">
        <f>SUM(F44:F45)</f>
        <v>0</v>
      </c>
      <c r="G46" s="270">
        <f>SUM(E46:F46)</f>
        <v>0</v>
      </c>
      <c r="L46" s="237" t="s">
        <v>117</v>
      </c>
      <c r="M46" s="238" t="s">
        <v>389</v>
      </c>
      <c r="N46" s="318">
        <f ca="1">SUMIF(与件データ計算シート!Y:Y,L46,与件データ計算シート!AA:AA)</f>
        <v>0</v>
      </c>
    </row>
    <row r="47" spans="3:14" ht="18" customHeight="1">
      <c r="D47" s="246"/>
      <c r="E47" s="247"/>
      <c r="L47" s="237" t="s">
        <v>118</v>
      </c>
      <c r="M47" s="238" t="s">
        <v>17</v>
      </c>
      <c r="N47" s="318">
        <f ca="1">SUMIF(与件データ計算シート!Y:Y,L47,与件データ計算シート!AA:AA)</f>
        <v>0</v>
      </c>
    </row>
    <row r="48" spans="3:14" ht="18" customHeight="1" thickBot="1">
      <c r="L48" s="457" t="s">
        <v>119</v>
      </c>
      <c r="M48" s="458" t="s">
        <v>18</v>
      </c>
      <c r="N48" s="318">
        <f ca="1">SUMIF(与件データ計算シート!Y:Y,L48,与件データ計算シート!AA:AA)</f>
        <v>0</v>
      </c>
    </row>
    <row r="49" spans="3:15" ht="18" customHeight="1" thickTop="1" thickBot="1">
      <c r="C49" s="268" t="s">
        <v>86</v>
      </c>
      <c r="L49" s="274"/>
      <c r="M49" s="275" t="s">
        <v>103</v>
      </c>
      <c r="N49" s="276">
        <f ca="1">SUM(N10:N48)</f>
        <v>0</v>
      </c>
    </row>
    <row r="50" spans="3:15" ht="18" customHeight="1">
      <c r="E50" s="240" t="s">
        <v>137</v>
      </c>
      <c r="F50" s="232"/>
      <c r="G50" s="232" t="s">
        <v>137</v>
      </c>
      <c r="L50" s="277"/>
      <c r="M50" s="277"/>
      <c r="N50" s="277"/>
    </row>
    <row r="51" spans="3:15" ht="18" customHeight="1" thickBot="1">
      <c r="D51" s="241"/>
      <c r="E51" s="242" t="str">
        <f>IF(A7=1,"日本人","全体")</f>
        <v>全体</v>
      </c>
      <c r="F51" s="242" t="s">
        <v>222</v>
      </c>
      <c r="G51" s="242" t="s">
        <v>103</v>
      </c>
      <c r="L51" s="277"/>
      <c r="M51" s="277"/>
      <c r="N51" s="277"/>
    </row>
    <row r="52" spans="3:15" ht="18" customHeight="1">
      <c r="D52" s="278" t="s">
        <v>77</v>
      </c>
      <c r="E52" s="305"/>
      <c r="F52" s="305"/>
      <c r="G52" s="279">
        <f t="shared" ref="G52:G58" si="0">SUM(E52:F52)</f>
        <v>0</v>
      </c>
      <c r="L52" s="277"/>
      <c r="M52" s="277"/>
      <c r="N52" s="277"/>
    </row>
    <row r="53" spans="3:15" ht="18" customHeight="1">
      <c r="D53" s="238" t="s">
        <v>78</v>
      </c>
      <c r="E53" s="306"/>
      <c r="F53" s="306"/>
      <c r="G53" s="280">
        <f t="shared" si="0"/>
        <v>0</v>
      </c>
      <c r="L53" s="277"/>
      <c r="M53" s="277"/>
      <c r="N53" s="277"/>
      <c r="O53" s="277"/>
    </row>
    <row r="54" spans="3:15" ht="18" customHeight="1">
      <c r="D54" s="238" t="s">
        <v>198</v>
      </c>
      <c r="E54" s="306"/>
      <c r="F54" s="306"/>
      <c r="G54" s="280">
        <f t="shared" si="0"/>
        <v>0</v>
      </c>
      <c r="L54" s="277"/>
      <c r="M54" s="277"/>
      <c r="N54" s="277"/>
      <c r="O54" s="277"/>
    </row>
    <row r="55" spans="3:15" ht="18" customHeight="1">
      <c r="D55" s="238" t="s">
        <v>79</v>
      </c>
      <c r="E55" s="306"/>
      <c r="F55" s="306"/>
      <c r="G55" s="280">
        <f t="shared" si="0"/>
        <v>0</v>
      </c>
      <c r="L55" s="277"/>
      <c r="M55" s="277"/>
      <c r="N55" s="277"/>
      <c r="O55" s="277"/>
    </row>
    <row r="56" spans="3:15" ht="18" customHeight="1">
      <c r="D56" s="281" t="s">
        <v>197</v>
      </c>
      <c r="E56" s="307"/>
      <c r="F56" s="307"/>
      <c r="G56" s="282">
        <f t="shared" si="0"/>
        <v>0</v>
      </c>
      <c r="L56" s="277"/>
      <c r="M56" s="277"/>
      <c r="N56" s="277"/>
      <c r="O56" s="277"/>
    </row>
    <row r="57" spans="3:15" ht="18" customHeight="1" thickBot="1">
      <c r="D57" s="262" t="s">
        <v>80</v>
      </c>
      <c r="E57" s="304"/>
      <c r="F57" s="304"/>
      <c r="G57" s="283">
        <f t="shared" si="0"/>
        <v>0</v>
      </c>
      <c r="L57" s="277"/>
      <c r="M57" s="277"/>
      <c r="N57" s="277"/>
      <c r="O57" s="277"/>
    </row>
    <row r="58" spans="3:15" ht="18" customHeight="1">
      <c r="D58" s="264" t="s">
        <v>103</v>
      </c>
      <c r="E58" s="265">
        <f>SUM(E52:E57)</f>
        <v>0</v>
      </c>
      <c r="F58" s="265">
        <f>SUM(F52:F57)</f>
        <v>0</v>
      </c>
      <c r="G58" s="265">
        <f t="shared" si="0"/>
        <v>0</v>
      </c>
      <c r="L58" s="277"/>
      <c r="M58" s="277"/>
      <c r="N58" s="277"/>
      <c r="O58" s="277"/>
    </row>
    <row r="59" spans="3:15" ht="18" customHeight="1">
      <c r="D59" s="246"/>
      <c r="E59" s="284"/>
      <c r="L59" s="277"/>
      <c r="M59" s="277"/>
      <c r="N59" s="277"/>
      <c r="O59" s="277"/>
    </row>
    <row r="60" spans="3:15" ht="18" customHeight="1">
      <c r="I60" s="285"/>
      <c r="O60" s="277"/>
    </row>
    <row r="61" spans="3:15" ht="18" customHeight="1">
      <c r="C61" s="239" t="s">
        <v>156</v>
      </c>
    </row>
    <row r="62" spans="3:15" ht="18" customHeight="1">
      <c r="G62" s="240" t="s">
        <v>137</v>
      </c>
      <c r="K62" s="232" t="s">
        <v>137</v>
      </c>
    </row>
    <row r="63" spans="3:15" ht="18" customHeight="1">
      <c r="D63" s="286"/>
      <c r="E63" s="855" t="str">
        <f>IF(A7=1,"日本人","全体")</f>
        <v>全体</v>
      </c>
      <c r="F63" s="855"/>
      <c r="G63" s="855"/>
      <c r="H63" s="855" t="s">
        <v>222</v>
      </c>
      <c r="I63" s="855"/>
      <c r="J63" s="855"/>
      <c r="K63" s="853" t="s">
        <v>103</v>
      </c>
    </row>
    <row r="64" spans="3:15" ht="18" customHeight="1" thickBot="1">
      <c r="D64" s="287"/>
      <c r="E64" s="288" t="s">
        <v>74</v>
      </c>
      <c r="F64" s="288" t="s">
        <v>75</v>
      </c>
      <c r="G64" s="243" t="str">
        <f>IF(A7=1,"小計","計")</f>
        <v>計</v>
      </c>
      <c r="H64" s="288" t="s">
        <v>74</v>
      </c>
      <c r="I64" s="288" t="s">
        <v>75</v>
      </c>
      <c r="J64" s="288" t="s">
        <v>223</v>
      </c>
      <c r="K64" s="854"/>
    </row>
    <row r="65" spans="3:11" ht="18" customHeight="1">
      <c r="D65" s="278" t="s">
        <v>77</v>
      </c>
      <c r="E65" s="308"/>
      <c r="F65" s="309"/>
      <c r="G65" s="289">
        <f t="shared" ref="G65:G71" si="1">SUM(E65:F65)</f>
        <v>0</v>
      </c>
      <c r="H65" s="308"/>
      <c r="I65" s="309"/>
      <c r="J65" s="290">
        <f t="shared" ref="J65:J70" si="2">SUM(H65:I65)</f>
        <v>0</v>
      </c>
      <c r="K65" s="290">
        <f>G65+J65</f>
        <v>0</v>
      </c>
    </row>
    <row r="66" spans="3:11" ht="18" customHeight="1">
      <c r="D66" s="238" t="s">
        <v>78</v>
      </c>
      <c r="E66" s="310"/>
      <c r="F66" s="311"/>
      <c r="G66" s="291">
        <f t="shared" si="1"/>
        <v>0</v>
      </c>
      <c r="H66" s="310"/>
      <c r="I66" s="311"/>
      <c r="J66" s="292">
        <f t="shared" si="2"/>
        <v>0</v>
      </c>
      <c r="K66" s="292">
        <f t="shared" ref="K66:K71" si="3">G66+J66</f>
        <v>0</v>
      </c>
    </row>
    <row r="67" spans="3:11" ht="18" customHeight="1">
      <c r="D67" s="238" t="s">
        <v>198</v>
      </c>
      <c r="E67" s="312"/>
      <c r="F67" s="311"/>
      <c r="G67" s="291">
        <f t="shared" si="1"/>
        <v>0</v>
      </c>
      <c r="H67" s="312"/>
      <c r="I67" s="311"/>
      <c r="J67" s="292">
        <f t="shared" si="2"/>
        <v>0</v>
      </c>
      <c r="K67" s="292">
        <f t="shared" si="3"/>
        <v>0</v>
      </c>
    </row>
    <row r="68" spans="3:11" ht="18" customHeight="1">
      <c r="D68" s="238" t="s">
        <v>79</v>
      </c>
      <c r="E68" s="312"/>
      <c r="F68" s="311"/>
      <c r="G68" s="291">
        <f t="shared" si="1"/>
        <v>0</v>
      </c>
      <c r="H68" s="312"/>
      <c r="I68" s="311"/>
      <c r="J68" s="292">
        <f t="shared" si="2"/>
        <v>0</v>
      </c>
      <c r="K68" s="292">
        <f t="shared" si="3"/>
        <v>0</v>
      </c>
    </row>
    <row r="69" spans="3:11" ht="18" customHeight="1">
      <c r="D69" s="281" t="s">
        <v>197</v>
      </c>
      <c r="E69" s="313"/>
      <c r="F69" s="314"/>
      <c r="G69" s="293">
        <f t="shared" si="1"/>
        <v>0</v>
      </c>
      <c r="H69" s="313"/>
      <c r="I69" s="314"/>
      <c r="J69" s="294">
        <f t="shared" si="2"/>
        <v>0</v>
      </c>
      <c r="K69" s="294">
        <f t="shared" si="3"/>
        <v>0</v>
      </c>
    </row>
    <row r="70" spans="3:11" ht="18" customHeight="1" thickBot="1">
      <c r="D70" s="262" t="s">
        <v>80</v>
      </c>
      <c r="E70" s="315"/>
      <c r="F70" s="316"/>
      <c r="G70" s="295">
        <f t="shared" si="1"/>
        <v>0</v>
      </c>
      <c r="H70" s="315"/>
      <c r="I70" s="316"/>
      <c r="J70" s="296">
        <f t="shared" si="2"/>
        <v>0</v>
      </c>
      <c r="K70" s="296">
        <f t="shared" si="3"/>
        <v>0</v>
      </c>
    </row>
    <row r="71" spans="3:11" ht="18" customHeight="1">
      <c r="D71" s="264" t="s">
        <v>103</v>
      </c>
      <c r="E71" s="265">
        <f>SUM(E65:E70)</f>
        <v>0</v>
      </c>
      <c r="F71" s="265">
        <f>SUM(F65:F70)</f>
        <v>0</v>
      </c>
      <c r="G71" s="265">
        <f t="shared" si="1"/>
        <v>0</v>
      </c>
      <c r="H71" s="265">
        <f>SUM(H65:H70)</f>
        <v>0</v>
      </c>
      <c r="I71" s="265">
        <f>SUM(I65:I70)</f>
        <v>0</v>
      </c>
      <c r="J71" s="265">
        <f>SUM(J65:J70)</f>
        <v>0</v>
      </c>
      <c r="K71" s="265">
        <f t="shared" si="3"/>
        <v>0</v>
      </c>
    </row>
    <row r="72" spans="3:11" ht="18" customHeight="1"/>
    <row r="73" spans="3:11" ht="18" customHeight="1"/>
    <row r="74" spans="3:11" ht="18" customHeight="1">
      <c r="D74" s="297" t="s">
        <v>433</v>
      </c>
      <c r="G74" s="277"/>
      <c r="H74" s="277"/>
      <c r="I74" s="277"/>
      <c r="J74" s="277"/>
      <c r="K74" s="277"/>
    </row>
    <row r="75" spans="3:11" ht="18" customHeight="1">
      <c r="D75" s="298" t="s">
        <v>262</v>
      </c>
      <c r="E75" s="277"/>
      <c r="F75" s="277"/>
      <c r="G75" s="277"/>
      <c r="H75" s="277"/>
      <c r="I75" s="277"/>
      <c r="J75" s="277"/>
      <c r="K75" s="277"/>
    </row>
    <row r="76" spans="3:11" ht="18" customHeight="1">
      <c r="D76" s="298" t="s">
        <v>150</v>
      </c>
      <c r="E76" s="277"/>
      <c r="F76" s="277"/>
      <c r="G76" s="277"/>
      <c r="H76" s="277"/>
      <c r="I76" s="277"/>
      <c r="J76" s="277"/>
      <c r="K76" s="277"/>
    </row>
    <row r="77" spans="3:11" ht="18" customHeight="1">
      <c r="D77" s="299"/>
      <c r="E77" s="277"/>
      <c r="F77" s="277"/>
      <c r="G77" s="277"/>
      <c r="H77" s="277"/>
      <c r="I77" s="277"/>
      <c r="J77" s="277"/>
      <c r="K77" s="277"/>
    </row>
    <row r="78" spans="3:11" ht="18" customHeight="1">
      <c r="C78" s="277"/>
      <c r="D78" s="297" t="s">
        <v>151</v>
      </c>
      <c r="E78" s="277"/>
      <c r="F78" s="277"/>
      <c r="G78" s="277"/>
      <c r="H78" s="277"/>
      <c r="I78" s="277"/>
      <c r="J78" s="277"/>
      <c r="K78" s="277"/>
    </row>
    <row r="79" spans="3:11" ht="18" customHeight="1">
      <c r="C79" s="277"/>
      <c r="D79" s="298" t="s">
        <v>157</v>
      </c>
      <c r="E79" s="277"/>
      <c r="F79" s="277"/>
      <c r="G79" s="277"/>
      <c r="H79" s="277"/>
      <c r="I79" s="277"/>
      <c r="J79" s="277"/>
      <c r="K79" s="277"/>
    </row>
    <row r="80" spans="3:11" ht="12.9" customHeight="1">
      <c r="C80" s="277"/>
      <c r="D80" s="277"/>
      <c r="E80" s="277"/>
      <c r="F80" s="277"/>
      <c r="G80" s="277"/>
      <c r="H80" s="277"/>
      <c r="I80" s="277"/>
      <c r="J80" s="277"/>
      <c r="K80" s="277"/>
    </row>
    <row r="81" spans="3:11" ht="12.9" customHeight="1">
      <c r="C81" s="277"/>
      <c r="D81" s="277"/>
      <c r="E81" s="277"/>
      <c r="F81" s="277"/>
      <c r="G81" s="277"/>
      <c r="H81" s="277"/>
      <c r="I81" s="277"/>
      <c r="J81" s="277"/>
      <c r="K81" s="277"/>
    </row>
    <row r="82" spans="3:11" ht="12.9" customHeight="1">
      <c r="C82" s="277"/>
      <c r="D82" s="277"/>
      <c r="E82" s="277"/>
      <c r="F82" s="277"/>
      <c r="G82" s="277"/>
      <c r="H82" s="277"/>
      <c r="I82" s="277"/>
      <c r="J82" s="277"/>
      <c r="K82" s="277"/>
    </row>
    <row r="83" spans="3:11" ht="12.9" customHeight="1">
      <c r="C83" s="277"/>
      <c r="D83" s="277"/>
      <c r="E83" s="277"/>
      <c r="F83" s="277"/>
      <c r="G83" s="277"/>
      <c r="H83" s="277"/>
      <c r="I83" s="277"/>
      <c r="J83" s="277"/>
      <c r="K83" s="277"/>
    </row>
    <row r="84" spans="3:11" ht="12.9" customHeight="1">
      <c r="C84" s="277"/>
      <c r="D84" s="277"/>
      <c r="E84" s="277"/>
      <c r="F84" s="277"/>
      <c r="G84" s="277"/>
      <c r="H84" s="277"/>
      <c r="I84" s="277"/>
      <c r="J84" s="277"/>
      <c r="K84" s="277"/>
    </row>
    <row r="85" spans="3:11" ht="12.9" customHeight="1">
      <c r="C85" s="277"/>
      <c r="D85" s="277"/>
      <c r="E85" s="277"/>
      <c r="F85" s="277"/>
    </row>
  </sheetData>
  <sheetProtection sheet="1" selectLockedCells="1"/>
  <mergeCells count="6">
    <mergeCell ref="L8:L9"/>
    <mergeCell ref="M8:M9"/>
    <mergeCell ref="N8:N9"/>
    <mergeCell ref="K63:K64"/>
    <mergeCell ref="E63:G63"/>
    <mergeCell ref="H63:J63"/>
  </mergeCells>
  <phoneticPr fontId="3"/>
  <conditionalFormatting sqref="F50:G58 H62:K71 F42:G46 F36:G38 F28:G32 F13:G15">
    <cfRule type="expression" dxfId="3" priority="4">
      <formula>IF($A$7=2,TRUE,FALSE)</formula>
    </cfRule>
  </conditionalFormatting>
  <conditionalFormatting sqref="E13 E28 E42 E50 G62">
    <cfRule type="expression" dxfId="2" priority="3">
      <formula>IF($A$7=2,TRUE,FALSE)</formula>
    </cfRule>
  </conditionalFormatting>
  <conditionalFormatting sqref="G65:G70">
    <cfRule type="expression" dxfId="1" priority="2">
      <formula>IF($A$7=2,TRUE,FALSE)</formula>
    </cfRule>
  </conditionalFormatting>
  <conditionalFormatting sqref="E36">
    <cfRule type="expression" dxfId="0" priority="1">
      <formula>IF($A$7=2,TRUE,FALSE)</formula>
    </cfRule>
  </conditionalFormatting>
  <dataValidations count="15">
    <dataValidation showInputMessage="1" showErrorMessage="1" sqref="E23:F26"/>
    <dataValidation type="custom" allowBlank="1" showInputMessage="1" showErrorMessage="1" sqref="H71:K71">
      <formula1>0</formula1>
    </dataValidation>
    <dataValidation type="whole" operator="equal" showInputMessage="1" showErrorMessage="1" error="日帰りなので、宿泊費は入力できません。" sqref="E66 H66">
      <formula1>0</formula1>
    </dataValidation>
    <dataValidation type="custom" showInputMessage="1" showErrorMessage="1" error="１～６のいずれか一つの項目にデータを入力してください。" sqref="F15">
      <formula1>IF($G$32+$G$38+$G$46+$G$58+$K$71=0,TRUE,FALSE)</formula1>
    </dataValidation>
    <dataValidation type="custom" showInputMessage="1" showErrorMessage="1" error="１～６のいずれか一つの項目にデータを入力してください。" sqref="F38">
      <formula1>IF($G$15+$G$32+$G$46+$G$58+$K$71=0,TRUE,FALSE)</formula1>
    </dataValidation>
    <dataValidation type="custom" showInputMessage="1" showErrorMessage="1" error="１～６のいずれか一つの項目にデータを入力してください。" sqref="F44:F45">
      <formula1>IF($G$15+$G$32+$G$38+$G$58+$K$71=0,TRUE,FALSE)</formula1>
    </dataValidation>
    <dataValidation type="custom" showInputMessage="1" showErrorMessage="1" error="１～６のいずれか一つの項目にデータを入力してください。" sqref="F30:F31">
      <formula1>IF($G$15+$G$38+$G$46+$G$58+$K$71=0,TRUE,FALSE)</formula1>
    </dataValidation>
    <dataValidation type="custom" allowBlank="1" showInputMessage="1" showErrorMessage="1" error="１～６のいずれか一つの項目にデータを入力してください。" sqref="F52:F57">
      <formula1>IF($G$15+$G$32+$G$38+$G$46+$K$71=0,TRUE,FALSE)</formula1>
    </dataValidation>
    <dataValidation type="custom" showInputMessage="1" showErrorMessage="1" error="１～６のいずれか一つの項目にデータを入力してください。" sqref="H65 I65:I70 H67:H70">
      <formula1>IF($G$15+$G$32+$G$38+$G$46+$G$58=0,TRUE,FALSE)</formula1>
    </dataValidation>
    <dataValidation type="custom" showInputMessage="1" showErrorMessage="1" error="１～６のいずれか一つの項目にデータを入力してください。" sqref="E52:E57">
      <formula1>IF(OR(AND($A$7=1,$G$15+$G$32+$G$38+$G$46+$K$71=0),AND($A$7=2,$E$15+$E$32+$E$38+$E$46+$G$71=0)),TRUE,FALSE)</formula1>
    </dataValidation>
    <dataValidation type="custom" showInputMessage="1" showErrorMessage="1" error="１～６のいずれか一つの項目にデータを入力してください。" sqref="E44:E45">
      <formula1>IF(OR(AND($A$7=1,$G$15+$G$32+$G$38+$G$58+$K$71=0),AND($A$7=2,$E$15+$E$32+$E$38+$E$58+$G$71=0)),TRUE,FALSE)</formula1>
    </dataValidation>
    <dataValidation type="custom" showInputMessage="1" showErrorMessage="1" error="１～６のいずれか一つの項目にデータを入力してください。" sqref="E38">
      <formula1>IF(OR(AND($A$7=1,$G$15+$G$32+$G$46+$G$58+$K$71=0),AND($A$7=2,$E$15+$E$32+$E$46+$E$58+$G$71=0)),TRUE,FALSE)</formula1>
    </dataValidation>
    <dataValidation type="custom" showInputMessage="1" showErrorMessage="1" error="１～６のいずれか一つの項目にデータを入力してください。" sqref="E30:E31">
      <formula1>IF(OR(AND($A$7=1,$G$15+$G$38+$G$46+$G$58+$K$71=0),AND($A$7=2,$E$15+$E$38+$E$46+$E$58+$G$71=0)),TRUE,FALSE)</formula1>
    </dataValidation>
    <dataValidation type="custom" showInputMessage="1" showErrorMessage="1" error="１～６のいずれか一つの項目にデータを入力してください。" sqref="E15">
      <formula1>IF(OR(AND($A$7=1,$G$32+$G$38+$G$46+$G$58+$K$71=0),AND($A$7=2,$E$32+$E$38+$E$46+$E$58+$G$71=0)),TRUE,FALSE)</formula1>
    </dataValidation>
    <dataValidation type="custom" showErrorMessage="1" error="１～６のいずれか一つの項目にデータを入力してください。" sqref="E65 F65:F70 E67:E70">
      <formula1>IF(OR(AND($A$7=1,$G$15+$G$32+$G$38+$G$46+$G$58=0),AND($A$7=2,$E$15+$E$32+$E$38+$E$46+$E$58=0)),TRUE,FALSE)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Group Box 1">
              <controlPr defaultSize="0" autoFill="0" autoPict="0">
                <anchor moveWithCells="1">
                  <from>
                    <xdr:col>3</xdr:col>
                    <xdr:colOff>0</xdr:colOff>
                    <xdr:row>19</xdr:row>
                    <xdr:rowOff>22860</xdr:rowOff>
                  </from>
                  <to>
                    <xdr:col>6</xdr:col>
                    <xdr:colOff>800100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Option Button 2">
              <controlPr defaultSize="0" autoFill="0" autoLine="0" autoPict="0">
                <anchor moveWithCells="1">
                  <from>
                    <xdr:col>3</xdr:col>
                    <xdr:colOff>121920</xdr:colOff>
                    <xdr:row>20</xdr:row>
                    <xdr:rowOff>7620</xdr:rowOff>
                  </from>
                  <to>
                    <xdr:col>4</xdr:col>
                    <xdr:colOff>312420</xdr:colOff>
                    <xdr:row>21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Option Button 3">
              <controlPr defaultSize="0" autoFill="0" autoLine="0" autoPict="0">
                <anchor moveWithCells="1">
                  <from>
                    <xdr:col>5</xdr:col>
                    <xdr:colOff>22860</xdr:colOff>
                    <xdr:row>20</xdr:row>
                    <xdr:rowOff>22860</xdr:rowOff>
                  </from>
                  <to>
                    <xdr:col>6</xdr:col>
                    <xdr:colOff>640080</xdr:colOff>
                    <xdr:row>21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Group Box 5">
              <controlPr defaultSize="0" autoFill="0" autoPict="0">
                <anchor moveWithCells="1">
                  <from>
                    <xdr:col>3</xdr:col>
                    <xdr:colOff>7620</xdr:colOff>
                    <xdr:row>6</xdr:row>
                    <xdr:rowOff>7620</xdr:rowOff>
                  </from>
                  <to>
                    <xdr:col>7</xdr:col>
                    <xdr:colOff>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Option Button 6">
              <controlPr defaultSize="0" autoFill="0" autoLine="0" autoPict="0">
                <anchor moveWithCells="1">
                  <from>
                    <xdr:col>4</xdr:col>
                    <xdr:colOff>259080</xdr:colOff>
                    <xdr:row>6</xdr:row>
                    <xdr:rowOff>114300</xdr:rowOff>
                  </from>
                  <to>
                    <xdr:col>6</xdr:col>
                    <xdr:colOff>533400</xdr:colOff>
                    <xdr:row>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Option Button 7">
              <controlPr defaultSize="0" autoFill="0" autoLine="0" autoPict="0">
                <anchor>
                  <from>
                    <xdr:col>3</xdr:col>
                    <xdr:colOff>114300</xdr:colOff>
                    <xdr:row>6</xdr:row>
                    <xdr:rowOff>144780</xdr:rowOff>
                  </from>
                  <to>
                    <xdr:col>3</xdr:col>
                    <xdr:colOff>1516380</xdr:colOff>
                    <xdr:row>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FF"/>
    <pageSetUpPr fitToPage="1"/>
  </sheetPr>
  <dimension ref="B1:K136"/>
  <sheetViews>
    <sheetView showGridLines="0" topLeftCell="A10" zoomScaleNormal="100" zoomScaleSheetLayoutView="85" workbookViewId="0">
      <selection activeCell="P16" sqref="P16"/>
    </sheetView>
  </sheetViews>
  <sheetFormatPr defaultColWidth="18.6640625" defaultRowHeight="12.75" customHeight="1"/>
  <cols>
    <col min="1" max="1" width="4.44140625" style="32" customWidth="1"/>
    <col min="2" max="2" width="1.21875" style="32" customWidth="1"/>
    <col min="3" max="3" width="4.21875" style="32" customWidth="1"/>
    <col min="4" max="4" width="15.6640625" style="32" customWidth="1"/>
    <col min="5" max="10" width="14.6640625" style="32" customWidth="1"/>
    <col min="11" max="11" width="1.44140625" style="32" customWidth="1"/>
    <col min="12" max="16384" width="18.6640625" style="32"/>
  </cols>
  <sheetData>
    <row r="1" spans="2:11" s="370" customFormat="1" ht="18.75" customHeight="1">
      <c r="J1" s="416" t="s">
        <v>313</v>
      </c>
    </row>
    <row r="2" spans="2:11" s="95" customFormat="1" ht="24.9" customHeight="1">
      <c r="B2" s="370"/>
      <c r="C2" s="367"/>
      <c r="D2" s="856" t="s">
        <v>314</v>
      </c>
      <c r="E2" s="857"/>
      <c r="F2" s="857"/>
      <c r="G2" s="857"/>
      <c r="H2" s="857"/>
      <c r="I2" s="857"/>
      <c r="J2" s="857"/>
    </row>
    <row r="3" spans="2:11" s="95" customFormat="1" ht="24.9" customHeight="1" thickBot="1">
      <c r="B3" s="370"/>
      <c r="C3" s="367"/>
      <c r="D3" s="858"/>
      <c r="E3" s="859"/>
      <c r="F3" s="859"/>
      <c r="G3" s="859"/>
      <c r="H3" s="859"/>
      <c r="I3" s="859"/>
      <c r="J3" s="859"/>
      <c r="K3" s="97"/>
    </row>
    <row r="4" spans="2:11" s="95" customFormat="1" ht="9.9" customHeight="1" thickTop="1">
      <c r="B4" s="370"/>
      <c r="C4" s="417"/>
      <c r="D4" s="860"/>
      <c r="E4" s="860"/>
      <c r="F4" s="860"/>
      <c r="G4" s="860"/>
      <c r="H4" s="860"/>
      <c r="I4" s="860"/>
      <c r="J4" s="860"/>
      <c r="K4" s="97"/>
    </row>
    <row r="5" spans="2:11" s="94" customFormat="1" ht="6.75" customHeight="1">
      <c r="C5" s="96"/>
      <c r="D5" s="96"/>
      <c r="E5" s="97"/>
      <c r="F5" s="97"/>
      <c r="G5" s="97"/>
      <c r="H5" s="97"/>
      <c r="I5" s="97"/>
      <c r="J5" s="97"/>
      <c r="K5" s="97"/>
    </row>
    <row r="6" spans="2:11" s="94" customFormat="1" ht="18.75" customHeight="1" thickBot="1">
      <c r="C6" s="368" t="s">
        <v>315</v>
      </c>
      <c r="D6" s="369"/>
      <c r="E6" s="369"/>
      <c r="F6" s="369"/>
      <c r="G6" s="369"/>
      <c r="H6" s="369"/>
      <c r="I6" s="369"/>
      <c r="J6" s="369"/>
      <c r="K6" s="97"/>
    </row>
    <row r="7" spans="2:11" s="94" customFormat="1" ht="24.9" customHeight="1">
      <c r="C7" s="370"/>
      <c r="D7" s="861"/>
      <c r="E7" s="862"/>
      <c r="F7" s="862"/>
      <c r="G7" s="862"/>
      <c r="H7" s="862"/>
      <c r="I7" s="862"/>
      <c r="J7" s="863"/>
      <c r="K7" s="97"/>
    </row>
    <row r="8" spans="2:11" s="94" customFormat="1" ht="24.9" customHeight="1">
      <c r="C8" s="370"/>
      <c r="D8" s="864"/>
      <c r="E8" s="865"/>
      <c r="F8" s="865"/>
      <c r="G8" s="865"/>
      <c r="H8" s="865"/>
      <c r="I8" s="865"/>
      <c r="J8" s="866"/>
      <c r="K8" s="97"/>
    </row>
    <row r="9" spans="2:11" s="94" customFormat="1" ht="24.9" customHeight="1" thickBot="1">
      <c r="C9" s="370"/>
      <c r="D9" s="867"/>
      <c r="E9" s="868"/>
      <c r="F9" s="868"/>
      <c r="G9" s="868"/>
      <c r="H9" s="868"/>
      <c r="I9" s="868"/>
      <c r="J9" s="869"/>
      <c r="K9" s="97"/>
    </row>
    <row r="10" spans="2:11" s="94" customFormat="1" ht="6" customHeight="1">
      <c r="C10" s="370"/>
      <c r="D10" s="369"/>
      <c r="E10" s="369"/>
      <c r="F10" s="369"/>
      <c r="G10" s="369"/>
      <c r="H10" s="369"/>
      <c r="I10" s="369"/>
      <c r="J10" s="369"/>
      <c r="K10" s="97"/>
    </row>
    <row r="11" spans="2:11" s="94" customFormat="1" ht="18.75" customHeight="1" thickBot="1">
      <c r="C11" s="368" t="s">
        <v>334</v>
      </c>
      <c r="D11" s="369"/>
      <c r="E11" s="369"/>
      <c r="F11" s="369"/>
      <c r="G11" s="369"/>
      <c r="H11" s="369"/>
      <c r="I11" s="369"/>
      <c r="J11" s="369"/>
      <c r="K11" s="97"/>
    </row>
    <row r="12" spans="2:11" s="94" customFormat="1" ht="18.75" customHeight="1">
      <c r="C12" s="370"/>
      <c r="D12" s="418" t="s">
        <v>335</v>
      </c>
      <c r="E12" s="419"/>
      <c r="F12" s="419"/>
      <c r="G12" s="419"/>
      <c r="H12" s="419"/>
      <c r="I12" s="419"/>
      <c r="J12" s="420"/>
      <c r="K12" s="97"/>
    </row>
    <row r="13" spans="2:11" s="94" customFormat="1" ht="24.9" customHeight="1">
      <c r="C13" s="370"/>
      <c r="D13" s="864"/>
      <c r="E13" s="865"/>
      <c r="F13" s="865"/>
      <c r="G13" s="865"/>
      <c r="H13" s="865"/>
      <c r="I13" s="865"/>
      <c r="J13" s="866"/>
      <c r="K13" s="97"/>
    </row>
    <row r="14" spans="2:11" s="94" customFormat="1" ht="24.9" customHeight="1">
      <c r="C14" s="370"/>
      <c r="D14" s="864"/>
      <c r="E14" s="865"/>
      <c r="F14" s="865"/>
      <c r="G14" s="865"/>
      <c r="H14" s="865"/>
      <c r="I14" s="865"/>
      <c r="J14" s="866"/>
      <c r="K14" s="97"/>
    </row>
    <row r="15" spans="2:11" s="94" customFormat="1" ht="18.75" customHeight="1">
      <c r="C15" s="370"/>
      <c r="D15" s="421" t="s">
        <v>336</v>
      </c>
      <c r="E15" s="422"/>
      <c r="F15" s="422"/>
      <c r="G15" s="422"/>
      <c r="H15" s="422"/>
      <c r="I15" s="422"/>
      <c r="J15" s="423"/>
      <c r="K15" s="97"/>
    </row>
    <row r="16" spans="2:11" s="94" customFormat="1" ht="24.9" customHeight="1">
      <c r="C16" s="370"/>
      <c r="D16" s="864"/>
      <c r="E16" s="865"/>
      <c r="F16" s="865"/>
      <c r="G16" s="865"/>
      <c r="H16" s="865"/>
      <c r="I16" s="865"/>
      <c r="J16" s="866"/>
      <c r="K16" s="97"/>
    </row>
    <row r="17" spans="2:11" s="94" customFormat="1" ht="24.9" customHeight="1" thickBot="1">
      <c r="C17" s="370"/>
      <c r="D17" s="867"/>
      <c r="E17" s="868"/>
      <c r="F17" s="868"/>
      <c r="G17" s="868"/>
      <c r="H17" s="868"/>
      <c r="I17" s="868"/>
      <c r="J17" s="869"/>
      <c r="K17" s="97"/>
    </row>
    <row r="18" spans="2:11" s="94" customFormat="1" ht="10.5" customHeight="1">
      <c r="C18" s="370"/>
      <c r="D18" s="370"/>
      <c r="E18" s="370"/>
      <c r="F18" s="370"/>
      <c r="G18" s="370"/>
      <c r="H18" s="370"/>
      <c r="I18" s="370"/>
      <c r="J18" s="370"/>
      <c r="K18" s="97"/>
    </row>
    <row r="19" spans="2:11" s="95" customFormat="1" ht="22.5" customHeight="1">
      <c r="B19" s="105"/>
      <c r="C19" s="883" t="s">
        <v>337</v>
      </c>
      <c r="D19" s="883"/>
      <c r="E19" s="883"/>
      <c r="F19" s="883"/>
      <c r="G19" s="883"/>
      <c r="H19" s="883"/>
      <c r="I19" s="883"/>
      <c r="J19" s="883"/>
      <c r="K19" s="105"/>
    </row>
    <row r="20" spans="2:11" s="424" customFormat="1" ht="9.75" customHeight="1">
      <c r="B20" s="425"/>
      <c r="C20" s="426"/>
      <c r="D20" s="426"/>
      <c r="E20" s="426"/>
      <c r="F20" s="426"/>
      <c r="G20" s="426"/>
      <c r="H20" s="426"/>
      <c r="I20" s="426"/>
      <c r="J20" s="426"/>
      <c r="K20" s="425"/>
    </row>
    <row r="21" spans="2:11" s="94" customFormat="1" ht="13.5" customHeight="1" thickBot="1">
      <c r="B21" s="98"/>
      <c r="C21" s="98"/>
      <c r="D21" s="98"/>
      <c r="E21" s="98"/>
      <c r="F21" s="98"/>
      <c r="G21" s="98"/>
      <c r="H21" s="107" t="s">
        <v>134</v>
      </c>
      <c r="I21" s="98"/>
      <c r="J21" s="107" t="s">
        <v>136</v>
      </c>
      <c r="K21" s="98"/>
    </row>
    <row r="22" spans="2:11" s="94" customFormat="1" ht="6" customHeight="1">
      <c r="B22" s="98"/>
      <c r="C22" s="98"/>
      <c r="D22" s="889"/>
      <c r="E22" s="890"/>
      <c r="F22" s="895" t="s">
        <v>54</v>
      </c>
      <c r="G22" s="99"/>
      <c r="H22" s="99"/>
      <c r="I22" s="895" t="s">
        <v>55</v>
      </c>
      <c r="J22" s="100"/>
      <c r="K22" s="98"/>
    </row>
    <row r="23" spans="2:11" s="94" customFormat="1" ht="6" customHeight="1">
      <c r="B23" s="98"/>
      <c r="C23" s="98"/>
      <c r="D23" s="891"/>
      <c r="E23" s="892"/>
      <c r="F23" s="896"/>
      <c r="G23" s="898" t="s">
        <v>131</v>
      </c>
      <c r="H23" s="158"/>
      <c r="I23" s="896"/>
      <c r="J23" s="900" t="s">
        <v>56</v>
      </c>
      <c r="K23" s="98"/>
    </row>
    <row r="24" spans="2:11" s="102" customFormat="1" ht="30" customHeight="1" thickBot="1">
      <c r="B24" s="101"/>
      <c r="C24" s="101"/>
      <c r="D24" s="893"/>
      <c r="E24" s="894"/>
      <c r="F24" s="897"/>
      <c r="G24" s="899"/>
      <c r="H24" s="159" t="s">
        <v>132</v>
      </c>
      <c r="I24" s="897"/>
      <c r="J24" s="901"/>
      <c r="K24" s="101"/>
    </row>
    <row r="25" spans="2:11" s="94" customFormat="1" ht="20.100000000000001" customHeight="1">
      <c r="B25" s="98"/>
      <c r="C25" s="98"/>
      <c r="D25" s="913" t="s">
        <v>285</v>
      </c>
      <c r="E25" s="394"/>
      <c r="F25" s="371">
        <f>計算シート２!L47</f>
        <v>0</v>
      </c>
      <c r="G25" s="372">
        <f>計算シート２!M47</f>
        <v>0</v>
      </c>
      <c r="H25" s="373">
        <f>計算シート２!N47</f>
        <v>0</v>
      </c>
      <c r="I25" s="374">
        <f>計算シート２!Z47</f>
        <v>0</v>
      </c>
      <c r="J25" s="375">
        <f>計算シート２!AD47</f>
        <v>0</v>
      </c>
      <c r="K25" s="98"/>
    </row>
    <row r="26" spans="2:11" s="94" customFormat="1" ht="20.100000000000001" customHeight="1">
      <c r="B26" s="98"/>
      <c r="C26" s="98"/>
      <c r="D26" s="914"/>
      <c r="E26" s="376" t="s">
        <v>316</v>
      </c>
      <c r="F26" s="377">
        <f>計算シート２!D47</f>
        <v>0</v>
      </c>
      <c r="G26" s="319">
        <f>計算シート２!E47</f>
        <v>0</v>
      </c>
      <c r="H26" s="320">
        <f>計算シート２!F47</f>
        <v>0</v>
      </c>
      <c r="I26" s="321">
        <f>計算シート２!X47</f>
        <v>0</v>
      </c>
      <c r="J26" s="322">
        <f>計算シート２!AB47</f>
        <v>0</v>
      </c>
      <c r="K26" s="98"/>
    </row>
    <row r="27" spans="2:11" s="94" customFormat="1" ht="20.100000000000001" customHeight="1">
      <c r="B27" s="98"/>
      <c r="C27" s="98"/>
      <c r="D27" s="915"/>
      <c r="E27" s="378" t="s">
        <v>317</v>
      </c>
      <c r="F27" s="379">
        <f>計算シート２!I47</f>
        <v>0</v>
      </c>
      <c r="G27" s="380">
        <f>計算シート２!J47</f>
        <v>0</v>
      </c>
      <c r="H27" s="381">
        <f>計算シート２!K47</f>
        <v>0</v>
      </c>
      <c r="I27" s="382">
        <f>計算シート２!Y47</f>
        <v>0</v>
      </c>
      <c r="J27" s="383">
        <f>計算シート２!AC47</f>
        <v>0</v>
      </c>
      <c r="K27" s="98"/>
    </row>
    <row r="28" spans="2:11" s="94" customFormat="1" ht="20.100000000000001" customHeight="1" thickBot="1">
      <c r="B28" s="98"/>
      <c r="C28" s="98"/>
      <c r="D28" s="918" t="s">
        <v>57</v>
      </c>
      <c r="E28" s="919"/>
      <c r="F28" s="384">
        <f>計算シート２!T47</f>
        <v>0</v>
      </c>
      <c r="G28" s="323">
        <f>計算シート２!U47</f>
        <v>0</v>
      </c>
      <c r="H28" s="324">
        <f>計算シート２!V47</f>
        <v>0</v>
      </c>
      <c r="I28" s="325">
        <f>計算シート２!AA47</f>
        <v>0</v>
      </c>
      <c r="J28" s="326">
        <f>計算シート２!AE47</f>
        <v>0</v>
      </c>
      <c r="K28" s="98"/>
    </row>
    <row r="29" spans="2:11" s="94" customFormat="1" ht="20.100000000000001" customHeight="1" thickBot="1">
      <c r="B29" s="98"/>
      <c r="C29" s="98"/>
      <c r="D29" s="920" t="s">
        <v>37</v>
      </c>
      <c r="E29" s="921"/>
      <c r="F29" s="385">
        <f>F25+F28</f>
        <v>0</v>
      </c>
      <c r="G29" s="155">
        <f>G25+G28</f>
        <v>0</v>
      </c>
      <c r="H29" s="156">
        <f>H25+H28</f>
        <v>0</v>
      </c>
      <c r="I29" s="385">
        <f>I25+I28</f>
        <v>0</v>
      </c>
      <c r="J29" s="157">
        <f>J25+J28</f>
        <v>0</v>
      </c>
      <c r="K29" s="98"/>
    </row>
    <row r="30" spans="2:11" s="94" customFormat="1" ht="15.75" customHeight="1">
      <c r="B30" s="98"/>
      <c r="C30" s="98"/>
      <c r="D30" s="342" t="s">
        <v>332</v>
      </c>
      <c r="E30" s="104"/>
      <c r="F30" s="103"/>
      <c r="G30" s="103"/>
      <c r="H30" s="103"/>
      <c r="I30" s="98"/>
      <c r="J30" s="98"/>
      <c r="K30" s="98"/>
    </row>
    <row r="31" spans="2:11" s="94" customFormat="1" ht="6" customHeight="1" thickBot="1">
      <c r="B31" s="98"/>
      <c r="C31" s="98"/>
      <c r="D31" s="342"/>
      <c r="E31" s="104"/>
      <c r="F31" s="103"/>
      <c r="G31" s="103"/>
      <c r="H31" s="103"/>
      <c r="I31" s="98"/>
      <c r="J31" s="98"/>
      <c r="K31" s="98"/>
    </row>
    <row r="32" spans="2:11" s="95" customFormat="1" ht="20.100000000000001" customHeight="1" thickTop="1" thickBot="1">
      <c r="B32" s="105"/>
      <c r="C32" s="105"/>
      <c r="D32" s="427" t="s">
        <v>62</v>
      </c>
      <c r="E32" s="428">
        <f>計算シート２!T49</f>
        <v>0</v>
      </c>
      <c r="F32" s="106" t="s">
        <v>133</v>
      </c>
      <c r="G32" s="105"/>
      <c r="H32" s="105"/>
      <c r="I32" s="105"/>
    </row>
    <row r="33" spans="2:11" s="94" customFormat="1" ht="8.25" customHeight="1" thickTop="1"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2:11" s="95" customFormat="1" ht="22.5" customHeight="1">
      <c r="B34" s="105"/>
      <c r="C34" s="883" t="s">
        <v>408</v>
      </c>
      <c r="D34" s="883"/>
      <c r="E34" s="883"/>
      <c r="F34" s="883"/>
      <c r="G34" s="883"/>
      <c r="H34" s="883"/>
      <c r="I34" s="883"/>
      <c r="J34" s="883"/>
    </row>
    <row r="35" spans="2:11" s="94" customFormat="1" ht="13.5" customHeight="1">
      <c r="C35" s="386"/>
      <c r="D35" s="386"/>
      <c r="E35" s="386"/>
      <c r="F35" s="386"/>
    </row>
    <row r="36" spans="2:11" s="94" customFormat="1" ht="13.5" customHeight="1">
      <c r="C36" s="387"/>
      <c r="D36" s="387"/>
      <c r="E36" s="387"/>
      <c r="F36" s="387"/>
    </row>
    <row r="37" spans="2:11" s="94" customFormat="1" ht="13.5" customHeight="1"/>
    <row r="38" spans="2:11" s="94" customFormat="1" ht="13.2"/>
    <row r="39" spans="2:11" s="94" customFormat="1" ht="13.2"/>
    <row r="40" spans="2:11" s="94" customFormat="1" ht="13.2"/>
    <row r="41" spans="2:11" s="94" customFormat="1" ht="13.2"/>
    <row r="42" spans="2:11" s="94" customFormat="1" ht="13.2"/>
    <row r="43" spans="2:11" ht="13.2"/>
    <row r="44" spans="2:11" ht="13.2"/>
    <row r="45" spans="2:11" ht="13.2"/>
    <row r="46" spans="2:11" ht="13.2"/>
    <row r="47" spans="2:11" ht="13.2"/>
    <row r="48" spans="2:11" ht="13.2"/>
    <row r="49" spans="3:10" ht="13.2"/>
    <row r="50" spans="3:10" ht="13.2"/>
    <row r="51" spans="3:10" ht="13.2"/>
    <row r="52" spans="3:10" ht="13.2"/>
    <row r="53" spans="3:10" ht="13.2"/>
    <row r="54" spans="3:10" ht="13.2"/>
    <row r="55" spans="3:10" ht="13.2"/>
    <row r="56" spans="3:10" ht="13.2"/>
    <row r="57" spans="3:10" ht="13.2"/>
    <row r="58" spans="3:10" ht="13.2"/>
    <row r="59" spans="3:10" ht="13.2"/>
    <row r="60" spans="3:10" ht="13.2"/>
    <row r="61" spans="3:10" ht="13.2"/>
    <row r="62" spans="3:10" ht="13.2"/>
    <row r="63" spans="3:10" s="370" customFormat="1" ht="22.5" customHeight="1">
      <c r="C63" s="922" t="s">
        <v>409</v>
      </c>
      <c r="D63" s="922"/>
      <c r="E63" s="922"/>
      <c r="F63" s="922"/>
      <c r="G63" s="922"/>
      <c r="H63" s="922"/>
      <c r="I63" s="922"/>
      <c r="J63" s="922"/>
    </row>
    <row r="64" spans="3:10" ht="12.75" customHeight="1">
      <c r="G64" s="343"/>
      <c r="H64" s="343"/>
      <c r="I64" s="343"/>
      <c r="J64" s="343"/>
    </row>
    <row r="65" spans="3:10" ht="12.75" customHeight="1" thickBot="1">
      <c r="G65" s="343" t="s">
        <v>134</v>
      </c>
      <c r="H65" s="343" t="s">
        <v>295</v>
      </c>
      <c r="I65" s="343"/>
      <c r="J65" s="343" t="s">
        <v>136</v>
      </c>
    </row>
    <row r="66" spans="3:10" ht="6.75" customHeight="1">
      <c r="C66" s="902" t="s">
        <v>64</v>
      </c>
      <c r="D66" s="903"/>
      <c r="E66" s="895" t="s">
        <v>54</v>
      </c>
      <c r="F66" s="99"/>
      <c r="G66" s="99"/>
      <c r="H66" s="908" t="s">
        <v>296</v>
      </c>
      <c r="I66" s="895" t="s">
        <v>55</v>
      </c>
      <c r="J66" s="100"/>
    </row>
    <row r="67" spans="3:10" ht="6.75" customHeight="1">
      <c r="C67" s="904"/>
      <c r="D67" s="905"/>
      <c r="E67" s="896"/>
      <c r="F67" s="898" t="s">
        <v>131</v>
      </c>
      <c r="G67" s="158"/>
      <c r="H67" s="909"/>
      <c r="I67" s="911"/>
      <c r="J67" s="900" t="s">
        <v>56</v>
      </c>
    </row>
    <row r="68" spans="3:10" ht="24.6" thickBot="1">
      <c r="C68" s="906"/>
      <c r="D68" s="907"/>
      <c r="E68" s="897"/>
      <c r="F68" s="899"/>
      <c r="G68" s="159" t="s">
        <v>132</v>
      </c>
      <c r="H68" s="910"/>
      <c r="I68" s="912"/>
      <c r="J68" s="901"/>
    </row>
    <row r="69" spans="3:10" ht="13.2">
      <c r="C69" s="916" t="str">
        <f>計算シート２!AO8</f>
        <v>農林漁業</v>
      </c>
      <c r="D69" s="917"/>
      <c r="E69" s="395">
        <f>計算シート２!AP8</f>
        <v>0</v>
      </c>
      <c r="F69" s="396">
        <f>計算シート２!AQ8</f>
        <v>0</v>
      </c>
      <c r="G69" s="397">
        <f>計算シート２!AR8</f>
        <v>0</v>
      </c>
      <c r="H69" s="398" t="e">
        <f>計算シート２!AS8</f>
        <v>#N/A</v>
      </c>
      <c r="I69" s="399">
        <f>計算シート２!AT8</f>
        <v>0</v>
      </c>
      <c r="J69" s="397">
        <f>計算シート２!AU8</f>
        <v>0</v>
      </c>
    </row>
    <row r="70" spans="3:10" ht="13.2">
      <c r="C70" s="881" t="e">
        <f>計算シート２!AO9</f>
        <v>#N/A</v>
      </c>
      <c r="D70" s="882"/>
      <c r="E70" s="400" t="e">
        <f>計算シート２!AP9</f>
        <v>#N/A</v>
      </c>
      <c r="F70" s="401" t="e">
        <f>計算シート２!AQ9</f>
        <v>#N/A</v>
      </c>
      <c r="G70" s="402" t="e">
        <f>計算シート２!AR9</f>
        <v>#N/A</v>
      </c>
      <c r="H70" s="403" t="e">
        <f>計算シート２!AS9</f>
        <v>#N/A</v>
      </c>
      <c r="I70" s="404" t="e">
        <f>計算シート２!AT9</f>
        <v>#N/A</v>
      </c>
      <c r="J70" s="402" t="e">
        <f>計算シート２!AU9</f>
        <v>#N/A</v>
      </c>
    </row>
    <row r="71" spans="3:10" ht="13.2">
      <c r="C71" s="881" t="e">
        <f>計算シート２!AO10</f>
        <v>#N/A</v>
      </c>
      <c r="D71" s="882"/>
      <c r="E71" s="400" t="e">
        <f>計算シート２!AP10</f>
        <v>#N/A</v>
      </c>
      <c r="F71" s="401" t="e">
        <f>計算シート２!AQ10</f>
        <v>#N/A</v>
      </c>
      <c r="G71" s="402" t="e">
        <f>計算シート２!AR10</f>
        <v>#N/A</v>
      </c>
      <c r="H71" s="403" t="e">
        <f>計算シート２!AS10</f>
        <v>#N/A</v>
      </c>
      <c r="I71" s="404" t="e">
        <f>計算シート２!AT10</f>
        <v>#N/A</v>
      </c>
      <c r="J71" s="402" t="e">
        <f>計算シート２!AU10</f>
        <v>#N/A</v>
      </c>
    </row>
    <row r="72" spans="3:10" ht="13.2">
      <c r="C72" s="881" t="e">
        <f>計算シート２!AO11</f>
        <v>#N/A</v>
      </c>
      <c r="D72" s="882"/>
      <c r="E72" s="400" t="e">
        <f>計算シート２!AP11</f>
        <v>#N/A</v>
      </c>
      <c r="F72" s="401" t="e">
        <f>計算シート２!AQ11</f>
        <v>#N/A</v>
      </c>
      <c r="G72" s="402" t="e">
        <f>計算シート２!AR11</f>
        <v>#N/A</v>
      </c>
      <c r="H72" s="403" t="e">
        <f>計算シート２!AS11</f>
        <v>#N/A</v>
      </c>
      <c r="I72" s="404" t="e">
        <f>計算シート２!AT11</f>
        <v>#N/A</v>
      </c>
      <c r="J72" s="402" t="e">
        <f>計算シート２!AU11</f>
        <v>#N/A</v>
      </c>
    </row>
    <row r="73" spans="3:10" ht="13.2">
      <c r="C73" s="877" t="e">
        <f>計算シート２!AO12</f>
        <v>#N/A</v>
      </c>
      <c r="D73" s="878"/>
      <c r="E73" s="405" t="e">
        <f>計算シート２!AP12</f>
        <v>#N/A</v>
      </c>
      <c r="F73" s="406" t="e">
        <f>計算シート２!AQ12</f>
        <v>#N/A</v>
      </c>
      <c r="G73" s="407" t="e">
        <f>計算シート２!AR12</f>
        <v>#N/A</v>
      </c>
      <c r="H73" s="408" t="e">
        <f>計算シート２!AS12</f>
        <v>#N/A</v>
      </c>
      <c r="I73" s="409" t="e">
        <f>計算シート２!AT12</f>
        <v>#N/A</v>
      </c>
      <c r="J73" s="407" t="e">
        <f>計算シート２!AU12</f>
        <v>#N/A</v>
      </c>
    </row>
    <row r="74" spans="3:10" ht="13.2">
      <c r="C74" s="879" t="e">
        <f>計算シート２!AO13</f>
        <v>#N/A</v>
      </c>
      <c r="D74" s="880"/>
      <c r="E74" s="410" t="e">
        <f>計算シート２!AP13</f>
        <v>#N/A</v>
      </c>
      <c r="F74" s="411" t="e">
        <f>計算シート２!AQ13</f>
        <v>#N/A</v>
      </c>
      <c r="G74" s="412" t="e">
        <f>計算シート２!AR13</f>
        <v>#N/A</v>
      </c>
      <c r="H74" s="413" t="e">
        <f>計算シート２!AS13</f>
        <v>#N/A</v>
      </c>
      <c r="I74" s="414" t="e">
        <f>計算シート２!AT13</f>
        <v>#N/A</v>
      </c>
      <c r="J74" s="412" t="e">
        <f>計算シート２!AU13</f>
        <v>#N/A</v>
      </c>
    </row>
    <row r="75" spans="3:10" ht="13.2">
      <c r="C75" s="881" t="e">
        <f>計算シート２!AO14</f>
        <v>#N/A</v>
      </c>
      <c r="D75" s="882"/>
      <c r="E75" s="400" t="e">
        <f>計算シート２!AP14</f>
        <v>#N/A</v>
      </c>
      <c r="F75" s="401" t="e">
        <f>計算シート２!AQ14</f>
        <v>#N/A</v>
      </c>
      <c r="G75" s="402" t="e">
        <f>計算シート２!AR14</f>
        <v>#N/A</v>
      </c>
      <c r="H75" s="403" t="e">
        <f>計算シート２!AS14</f>
        <v>#N/A</v>
      </c>
      <c r="I75" s="404" t="e">
        <f>計算シート２!AT14</f>
        <v>#N/A</v>
      </c>
      <c r="J75" s="402" t="e">
        <f>計算シート２!AU14</f>
        <v>#N/A</v>
      </c>
    </row>
    <row r="76" spans="3:10" ht="13.2">
      <c r="C76" s="881" t="e">
        <f>計算シート２!AO15</f>
        <v>#N/A</v>
      </c>
      <c r="D76" s="882"/>
      <c r="E76" s="400" t="e">
        <f>計算シート２!AP15</f>
        <v>#N/A</v>
      </c>
      <c r="F76" s="401" t="e">
        <f>計算シート２!AQ15</f>
        <v>#N/A</v>
      </c>
      <c r="G76" s="402" t="e">
        <f>計算シート２!AR15</f>
        <v>#N/A</v>
      </c>
      <c r="H76" s="403" t="e">
        <f>計算シート２!AS15</f>
        <v>#N/A</v>
      </c>
      <c r="I76" s="404" t="e">
        <f>計算シート２!AT15</f>
        <v>#N/A</v>
      </c>
      <c r="J76" s="402" t="e">
        <f>計算シート２!AU15</f>
        <v>#N/A</v>
      </c>
    </row>
    <row r="77" spans="3:10" ht="13.2">
      <c r="C77" s="881" t="e">
        <f>計算シート２!AO16</f>
        <v>#N/A</v>
      </c>
      <c r="D77" s="882"/>
      <c r="E77" s="400" t="e">
        <f>計算シート２!AP16</f>
        <v>#N/A</v>
      </c>
      <c r="F77" s="401" t="e">
        <f>計算シート２!AQ16</f>
        <v>#N/A</v>
      </c>
      <c r="G77" s="402" t="e">
        <f>計算シート２!AR16</f>
        <v>#N/A</v>
      </c>
      <c r="H77" s="403" t="e">
        <f>計算シート２!AS16</f>
        <v>#N/A</v>
      </c>
      <c r="I77" s="404" t="e">
        <f>計算シート２!AT16</f>
        <v>#N/A</v>
      </c>
      <c r="J77" s="402" t="e">
        <f>計算シート２!AU16</f>
        <v>#N/A</v>
      </c>
    </row>
    <row r="78" spans="3:10" ht="13.2">
      <c r="C78" s="877" t="e">
        <f>計算シート２!AO17</f>
        <v>#N/A</v>
      </c>
      <c r="D78" s="878"/>
      <c r="E78" s="405" t="e">
        <f>計算シート２!AP17</f>
        <v>#N/A</v>
      </c>
      <c r="F78" s="406" t="e">
        <f>計算シート２!AQ17</f>
        <v>#N/A</v>
      </c>
      <c r="G78" s="407" t="e">
        <f>計算シート２!AR17</f>
        <v>#N/A</v>
      </c>
      <c r="H78" s="408" t="e">
        <f>計算シート２!AS17</f>
        <v>#N/A</v>
      </c>
      <c r="I78" s="409" t="e">
        <f>計算シート２!AT17</f>
        <v>#N/A</v>
      </c>
      <c r="J78" s="407" t="e">
        <f>計算シート２!AU17</f>
        <v>#N/A</v>
      </c>
    </row>
    <row r="79" spans="3:10" ht="13.2">
      <c r="C79" s="879" t="e">
        <f>計算シート２!AO18</f>
        <v>#N/A</v>
      </c>
      <c r="D79" s="880"/>
      <c r="E79" s="410" t="e">
        <f>計算シート２!AP18</f>
        <v>#N/A</v>
      </c>
      <c r="F79" s="411" t="e">
        <f>計算シート２!AQ18</f>
        <v>#N/A</v>
      </c>
      <c r="G79" s="412" t="e">
        <f>計算シート２!AR18</f>
        <v>#N/A</v>
      </c>
      <c r="H79" s="413" t="e">
        <f>計算シート２!AS18</f>
        <v>#N/A</v>
      </c>
      <c r="I79" s="414" t="e">
        <f>計算シート２!AT18</f>
        <v>#N/A</v>
      </c>
      <c r="J79" s="412" t="e">
        <f>計算シート２!AU18</f>
        <v>#N/A</v>
      </c>
    </row>
    <row r="80" spans="3:10" ht="13.2">
      <c r="C80" s="881" t="e">
        <f>計算シート２!AO19</f>
        <v>#N/A</v>
      </c>
      <c r="D80" s="882"/>
      <c r="E80" s="400" t="e">
        <f>計算シート２!AP19</f>
        <v>#N/A</v>
      </c>
      <c r="F80" s="401" t="e">
        <f>計算シート２!AQ19</f>
        <v>#N/A</v>
      </c>
      <c r="G80" s="402" t="e">
        <f>計算シート２!AR19</f>
        <v>#N/A</v>
      </c>
      <c r="H80" s="403" t="e">
        <f>計算シート２!AS19</f>
        <v>#N/A</v>
      </c>
      <c r="I80" s="404" t="e">
        <f>計算シート２!AT19</f>
        <v>#N/A</v>
      </c>
      <c r="J80" s="402" t="e">
        <f>計算シート２!AU19</f>
        <v>#N/A</v>
      </c>
    </row>
    <row r="81" spans="3:10" ht="13.2">
      <c r="C81" s="881" t="e">
        <f>計算シート２!AO20</f>
        <v>#N/A</v>
      </c>
      <c r="D81" s="882"/>
      <c r="E81" s="400" t="e">
        <f>計算シート２!AP20</f>
        <v>#N/A</v>
      </c>
      <c r="F81" s="401" t="e">
        <f>計算シート２!AQ20</f>
        <v>#N/A</v>
      </c>
      <c r="G81" s="402" t="e">
        <f>計算シート２!AR20</f>
        <v>#N/A</v>
      </c>
      <c r="H81" s="403" t="e">
        <f>計算シート２!AS20</f>
        <v>#N/A</v>
      </c>
      <c r="I81" s="404" t="e">
        <f>計算シート２!AT20</f>
        <v>#N/A</v>
      </c>
      <c r="J81" s="402" t="e">
        <f>計算シート２!AU20</f>
        <v>#N/A</v>
      </c>
    </row>
    <row r="82" spans="3:10" ht="13.2">
      <c r="C82" s="881" t="e">
        <f>計算シート２!AO21</f>
        <v>#N/A</v>
      </c>
      <c r="D82" s="882"/>
      <c r="E82" s="400" t="e">
        <f>計算シート２!AP21</f>
        <v>#N/A</v>
      </c>
      <c r="F82" s="401" t="e">
        <f>計算シート２!AQ21</f>
        <v>#N/A</v>
      </c>
      <c r="G82" s="402" t="e">
        <f>計算シート２!AR21</f>
        <v>#N/A</v>
      </c>
      <c r="H82" s="403" t="e">
        <f>計算シート２!AS21</f>
        <v>#N/A</v>
      </c>
      <c r="I82" s="404" t="e">
        <f>計算シート２!AT21</f>
        <v>#N/A</v>
      </c>
      <c r="J82" s="402" t="e">
        <f>計算シート２!AU21</f>
        <v>#N/A</v>
      </c>
    </row>
    <row r="83" spans="3:10" ht="13.2">
      <c r="C83" s="877" t="e">
        <f>計算シート２!AO22</f>
        <v>#N/A</v>
      </c>
      <c r="D83" s="878"/>
      <c r="E83" s="405" t="e">
        <f>計算シート２!AP22</f>
        <v>#N/A</v>
      </c>
      <c r="F83" s="406" t="e">
        <f>計算シート２!AQ22</f>
        <v>#N/A</v>
      </c>
      <c r="G83" s="407" t="e">
        <f>計算シート２!AR22</f>
        <v>#N/A</v>
      </c>
      <c r="H83" s="408" t="e">
        <f>計算シート２!AS22</f>
        <v>#N/A</v>
      </c>
      <c r="I83" s="409" t="e">
        <f>計算シート２!AT22</f>
        <v>#N/A</v>
      </c>
      <c r="J83" s="407" t="e">
        <f>計算シート２!AU22</f>
        <v>#N/A</v>
      </c>
    </row>
    <row r="84" spans="3:10" ht="13.2">
      <c r="C84" s="879" t="e">
        <f>計算シート２!AO23</f>
        <v>#N/A</v>
      </c>
      <c r="D84" s="880"/>
      <c r="E84" s="410" t="e">
        <f>計算シート２!AP23</f>
        <v>#N/A</v>
      </c>
      <c r="F84" s="411" t="e">
        <f>計算シート２!AQ23</f>
        <v>#N/A</v>
      </c>
      <c r="G84" s="412" t="e">
        <f>計算シート２!AR23</f>
        <v>#N/A</v>
      </c>
      <c r="H84" s="413" t="e">
        <f>計算シート２!AS23</f>
        <v>#N/A</v>
      </c>
      <c r="I84" s="414" t="e">
        <f>計算シート２!AT23</f>
        <v>#N/A</v>
      </c>
      <c r="J84" s="412" t="e">
        <f>計算シート２!AU23</f>
        <v>#N/A</v>
      </c>
    </row>
    <row r="85" spans="3:10" ht="13.2">
      <c r="C85" s="881" t="e">
        <f>計算シート２!AO24</f>
        <v>#N/A</v>
      </c>
      <c r="D85" s="882"/>
      <c r="E85" s="400" t="e">
        <f>計算シート２!AP24</f>
        <v>#N/A</v>
      </c>
      <c r="F85" s="401" t="e">
        <f>計算シート２!AQ24</f>
        <v>#N/A</v>
      </c>
      <c r="G85" s="402" t="e">
        <f>計算シート２!AR24</f>
        <v>#N/A</v>
      </c>
      <c r="H85" s="403" t="e">
        <f>計算シート２!AS24</f>
        <v>#N/A</v>
      </c>
      <c r="I85" s="404" t="e">
        <f>計算シート２!AT24</f>
        <v>#N/A</v>
      </c>
      <c r="J85" s="402" t="e">
        <f>計算シート２!AU24</f>
        <v>#N/A</v>
      </c>
    </row>
    <row r="86" spans="3:10" ht="13.2">
      <c r="C86" s="881" t="e">
        <f>計算シート２!AO25</f>
        <v>#N/A</v>
      </c>
      <c r="D86" s="882"/>
      <c r="E86" s="400" t="e">
        <f>計算シート２!AP25</f>
        <v>#N/A</v>
      </c>
      <c r="F86" s="401" t="e">
        <f>計算シート２!AQ25</f>
        <v>#N/A</v>
      </c>
      <c r="G86" s="402" t="e">
        <f>計算シート２!AR25</f>
        <v>#N/A</v>
      </c>
      <c r="H86" s="403" t="e">
        <f>計算シート２!AS25</f>
        <v>#N/A</v>
      </c>
      <c r="I86" s="404" t="e">
        <f>計算シート２!AT25</f>
        <v>#N/A</v>
      </c>
      <c r="J86" s="402" t="e">
        <f>計算シート２!AU25</f>
        <v>#N/A</v>
      </c>
    </row>
    <row r="87" spans="3:10" ht="13.2">
      <c r="C87" s="881" t="e">
        <f>計算シート２!AO26</f>
        <v>#N/A</v>
      </c>
      <c r="D87" s="882"/>
      <c r="E87" s="400" t="e">
        <f>計算シート２!AP26</f>
        <v>#N/A</v>
      </c>
      <c r="F87" s="401" t="e">
        <f>計算シート２!AQ26</f>
        <v>#N/A</v>
      </c>
      <c r="G87" s="402" t="e">
        <f>計算シート２!AR26</f>
        <v>#N/A</v>
      </c>
      <c r="H87" s="403" t="e">
        <f>計算シート２!AS26</f>
        <v>#N/A</v>
      </c>
      <c r="I87" s="404" t="e">
        <f>計算シート２!AT26</f>
        <v>#N/A</v>
      </c>
      <c r="J87" s="402" t="e">
        <f>計算シート２!AU26</f>
        <v>#N/A</v>
      </c>
    </row>
    <row r="88" spans="3:10" ht="13.2">
      <c r="C88" s="877" t="e">
        <f>計算シート２!AO27</f>
        <v>#N/A</v>
      </c>
      <c r="D88" s="878"/>
      <c r="E88" s="405" t="e">
        <f>計算シート２!AP27</f>
        <v>#N/A</v>
      </c>
      <c r="F88" s="406" t="e">
        <f>計算シート２!AQ27</f>
        <v>#N/A</v>
      </c>
      <c r="G88" s="407" t="e">
        <f>計算シート２!AR27</f>
        <v>#N/A</v>
      </c>
      <c r="H88" s="408" t="e">
        <f>計算シート２!AS27</f>
        <v>#N/A</v>
      </c>
      <c r="I88" s="409" t="e">
        <f>計算シート２!AT27</f>
        <v>#N/A</v>
      </c>
      <c r="J88" s="407" t="e">
        <f>計算シート２!AU27</f>
        <v>#N/A</v>
      </c>
    </row>
    <row r="89" spans="3:10" ht="13.2">
      <c r="C89" s="879" t="e">
        <f>計算シート２!AO28</f>
        <v>#N/A</v>
      </c>
      <c r="D89" s="880"/>
      <c r="E89" s="410" t="e">
        <f>計算シート２!AP28</f>
        <v>#N/A</v>
      </c>
      <c r="F89" s="411" t="e">
        <f>計算シート２!AQ28</f>
        <v>#N/A</v>
      </c>
      <c r="G89" s="412" t="e">
        <f>計算シート２!AR28</f>
        <v>#N/A</v>
      </c>
      <c r="H89" s="413" t="e">
        <f>計算シート２!AS28</f>
        <v>#N/A</v>
      </c>
      <c r="I89" s="414" t="e">
        <f>計算シート２!AT28</f>
        <v>#N/A</v>
      </c>
      <c r="J89" s="412" t="e">
        <f>計算シート２!AU28</f>
        <v>#N/A</v>
      </c>
    </row>
    <row r="90" spans="3:10" ht="13.2">
      <c r="C90" s="881" t="e">
        <f>計算シート２!AO29</f>
        <v>#N/A</v>
      </c>
      <c r="D90" s="882"/>
      <c r="E90" s="400" t="e">
        <f>計算シート２!AP29</f>
        <v>#N/A</v>
      </c>
      <c r="F90" s="401" t="e">
        <f>計算シート２!AQ29</f>
        <v>#N/A</v>
      </c>
      <c r="G90" s="402" t="e">
        <f>計算シート２!AR29</f>
        <v>#N/A</v>
      </c>
      <c r="H90" s="403" t="e">
        <f>計算シート２!AS29</f>
        <v>#N/A</v>
      </c>
      <c r="I90" s="404" t="e">
        <f>計算シート２!AT29</f>
        <v>#N/A</v>
      </c>
      <c r="J90" s="402" t="e">
        <f>計算シート２!AU29</f>
        <v>#N/A</v>
      </c>
    </row>
    <row r="91" spans="3:10" ht="13.2">
      <c r="C91" s="881" t="e">
        <f>計算シート２!AO30</f>
        <v>#N/A</v>
      </c>
      <c r="D91" s="882"/>
      <c r="E91" s="400" t="e">
        <f>計算シート２!AP30</f>
        <v>#N/A</v>
      </c>
      <c r="F91" s="401" t="e">
        <f>計算シート２!AQ30</f>
        <v>#N/A</v>
      </c>
      <c r="G91" s="402" t="e">
        <f>計算シート２!AR30</f>
        <v>#N/A</v>
      </c>
      <c r="H91" s="403" t="e">
        <f>計算シート２!AS30</f>
        <v>#N/A</v>
      </c>
      <c r="I91" s="404" t="e">
        <f>計算シート２!AT30</f>
        <v>#N/A</v>
      </c>
      <c r="J91" s="402" t="e">
        <f>計算シート２!AU30</f>
        <v>#N/A</v>
      </c>
    </row>
    <row r="92" spans="3:10" ht="13.2">
      <c r="C92" s="881" t="e">
        <f>計算シート２!AO31</f>
        <v>#N/A</v>
      </c>
      <c r="D92" s="882"/>
      <c r="E92" s="400" t="e">
        <f>計算シート２!AP31</f>
        <v>#N/A</v>
      </c>
      <c r="F92" s="401" t="e">
        <f>計算シート２!AQ31</f>
        <v>#N/A</v>
      </c>
      <c r="G92" s="402" t="e">
        <f>計算シート２!AR31</f>
        <v>#N/A</v>
      </c>
      <c r="H92" s="403" t="e">
        <f>計算シート２!AS31</f>
        <v>#N/A</v>
      </c>
      <c r="I92" s="404" t="e">
        <f>計算シート２!AT31</f>
        <v>#N/A</v>
      </c>
      <c r="J92" s="402" t="e">
        <f>計算シート２!AU31</f>
        <v>#N/A</v>
      </c>
    </row>
    <row r="93" spans="3:10" ht="13.2">
      <c r="C93" s="877" t="e">
        <f>計算シート２!AO32</f>
        <v>#N/A</v>
      </c>
      <c r="D93" s="878"/>
      <c r="E93" s="405" t="e">
        <f>計算シート２!AP32</f>
        <v>#N/A</v>
      </c>
      <c r="F93" s="406" t="e">
        <f>計算シート２!AQ32</f>
        <v>#N/A</v>
      </c>
      <c r="G93" s="407" t="e">
        <f>計算シート２!AR32</f>
        <v>#N/A</v>
      </c>
      <c r="H93" s="408" t="e">
        <f>計算シート２!AS32</f>
        <v>#N/A</v>
      </c>
      <c r="I93" s="409" t="e">
        <f>計算シート２!AT32</f>
        <v>#N/A</v>
      </c>
      <c r="J93" s="407" t="e">
        <f>計算シート２!AU32</f>
        <v>#N/A</v>
      </c>
    </row>
    <row r="94" spans="3:10" ht="13.2">
      <c r="C94" s="879" t="e">
        <f>計算シート２!AO33</f>
        <v>#N/A</v>
      </c>
      <c r="D94" s="880"/>
      <c r="E94" s="410" t="e">
        <f>計算シート２!AP33</f>
        <v>#N/A</v>
      </c>
      <c r="F94" s="411" t="e">
        <f>計算シート２!AQ33</f>
        <v>#N/A</v>
      </c>
      <c r="G94" s="412" t="e">
        <f>計算シート２!AR33</f>
        <v>#N/A</v>
      </c>
      <c r="H94" s="413" t="e">
        <f>計算シート２!AS33</f>
        <v>#N/A</v>
      </c>
      <c r="I94" s="414" t="e">
        <f>計算シート２!AT33</f>
        <v>#N/A</v>
      </c>
      <c r="J94" s="412" t="e">
        <f>計算シート２!AU33</f>
        <v>#N/A</v>
      </c>
    </row>
    <row r="95" spans="3:10" ht="13.2">
      <c r="C95" s="881" t="e">
        <f>計算シート２!AO34</f>
        <v>#N/A</v>
      </c>
      <c r="D95" s="882"/>
      <c r="E95" s="400" t="e">
        <f>計算シート２!AP34</f>
        <v>#N/A</v>
      </c>
      <c r="F95" s="401" t="e">
        <f>計算シート２!AQ34</f>
        <v>#N/A</v>
      </c>
      <c r="G95" s="402" t="e">
        <f>計算シート２!AR34</f>
        <v>#N/A</v>
      </c>
      <c r="H95" s="403" t="e">
        <f>計算シート２!AS34</f>
        <v>#N/A</v>
      </c>
      <c r="I95" s="404" t="e">
        <f>計算シート２!AT34</f>
        <v>#N/A</v>
      </c>
      <c r="J95" s="402" t="e">
        <f>計算シート２!AU34</f>
        <v>#N/A</v>
      </c>
    </row>
    <row r="96" spans="3:10" ht="13.2">
      <c r="C96" s="881" t="e">
        <f>計算シート２!AO35</f>
        <v>#N/A</v>
      </c>
      <c r="D96" s="882"/>
      <c r="E96" s="400" t="e">
        <f>計算シート２!AP35</f>
        <v>#N/A</v>
      </c>
      <c r="F96" s="401" t="e">
        <f>計算シート２!AQ35</f>
        <v>#N/A</v>
      </c>
      <c r="G96" s="402" t="e">
        <f>計算シート２!AR35</f>
        <v>#N/A</v>
      </c>
      <c r="H96" s="403" t="e">
        <f>計算シート２!AS35</f>
        <v>#N/A</v>
      </c>
      <c r="I96" s="404" t="e">
        <f>計算シート２!AT35</f>
        <v>#N/A</v>
      </c>
      <c r="J96" s="402" t="e">
        <f>計算シート２!AU35</f>
        <v>#N/A</v>
      </c>
    </row>
    <row r="97" spans="3:10" ht="13.2">
      <c r="C97" s="881" t="e">
        <f>計算シート２!AO36</f>
        <v>#N/A</v>
      </c>
      <c r="D97" s="882"/>
      <c r="E97" s="400" t="e">
        <f>計算シート２!AP36</f>
        <v>#N/A</v>
      </c>
      <c r="F97" s="401" t="e">
        <f>計算シート２!AQ36</f>
        <v>#N/A</v>
      </c>
      <c r="G97" s="402" t="e">
        <f>計算シート２!AR36</f>
        <v>#N/A</v>
      </c>
      <c r="H97" s="403" t="e">
        <f>計算シート２!AS36</f>
        <v>#N/A</v>
      </c>
      <c r="I97" s="404" t="e">
        <f>計算シート２!AT36</f>
        <v>#N/A</v>
      </c>
      <c r="J97" s="402" t="e">
        <f>計算シート２!AU36</f>
        <v>#N/A</v>
      </c>
    </row>
    <row r="98" spans="3:10" ht="13.2">
      <c r="C98" s="877" t="e">
        <f>計算シート２!AO37</f>
        <v>#N/A</v>
      </c>
      <c r="D98" s="878"/>
      <c r="E98" s="405" t="e">
        <f>計算シート２!AP37</f>
        <v>#N/A</v>
      </c>
      <c r="F98" s="406" t="e">
        <f>計算シート２!AQ37</f>
        <v>#N/A</v>
      </c>
      <c r="G98" s="407" t="e">
        <f>計算シート２!AR37</f>
        <v>#N/A</v>
      </c>
      <c r="H98" s="408" t="e">
        <f>計算シート２!AS37</f>
        <v>#N/A</v>
      </c>
      <c r="I98" s="409" t="e">
        <f>計算シート２!AT37</f>
        <v>#N/A</v>
      </c>
      <c r="J98" s="407" t="e">
        <f>計算シート２!AU37</f>
        <v>#N/A</v>
      </c>
    </row>
    <row r="99" spans="3:10" ht="13.2">
      <c r="C99" s="879" t="e">
        <f>計算シート２!AO38</f>
        <v>#N/A</v>
      </c>
      <c r="D99" s="880"/>
      <c r="E99" s="410" t="e">
        <f>計算シート２!AP38</f>
        <v>#N/A</v>
      </c>
      <c r="F99" s="411" t="e">
        <f>計算シート２!AQ38</f>
        <v>#N/A</v>
      </c>
      <c r="G99" s="412" t="e">
        <f>計算シート２!AR38</f>
        <v>#N/A</v>
      </c>
      <c r="H99" s="413" t="e">
        <f>計算シート２!AS38</f>
        <v>#N/A</v>
      </c>
      <c r="I99" s="414" t="e">
        <f>計算シート２!AT38</f>
        <v>#N/A</v>
      </c>
      <c r="J99" s="412" t="e">
        <f>計算シート２!AU38</f>
        <v>#N/A</v>
      </c>
    </row>
    <row r="100" spans="3:10" ht="13.2">
      <c r="C100" s="881" t="e">
        <f>計算シート２!AO39</f>
        <v>#N/A</v>
      </c>
      <c r="D100" s="882"/>
      <c r="E100" s="400" t="e">
        <f>計算シート２!AP39</f>
        <v>#N/A</v>
      </c>
      <c r="F100" s="401" t="e">
        <f>計算シート２!AQ39</f>
        <v>#N/A</v>
      </c>
      <c r="G100" s="402" t="e">
        <f>計算シート２!AR39</f>
        <v>#N/A</v>
      </c>
      <c r="H100" s="403" t="e">
        <f>計算シート２!AS39</f>
        <v>#N/A</v>
      </c>
      <c r="I100" s="404" t="e">
        <f>計算シート２!AT39</f>
        <v>#N/A</v>
      </c>
      <c r="J100" s="402" t="e">
        <f>計算シート２!AU39</f>
        <v>#N/A</v>
      </c>
    </row>
    <row r="101" spans="3:10" ht="13.2">
      <c r="C101" s="881" t="e">
        <f>計算シート２!AO40</f>
        <v>#N/A</v>
      </c>
      <c r="D101" s="882"/>
      <c r="E101" s="400" t="e">
        <f>計算シート２!AP40</f>
        <v>#N/A</v>
      </c>
      <c r="F101" s="401" t="e">
        <f>計算シート２!AQ40</f>
        <v>#N/A</v>
      </c>
      <c r="G101" s="402" t="e">
        <f>計算シート２!AR40</f>
        <v>#N/A</v>
      </c>
      <c r="H101" s="403" t="e">
        <f>計算シート２!AS40</f>
        <v>#N/A</v>
      </c>
      <c r="I101" s="404" t="e">
        <f>計算シート２!AT40</f>
        <v>#N/A</v>
      </c>
      <c r="J101" s="402" t="e">
        <f>計算シート２!AU40</f>
        <v>#N/A</v>
      </c>
    </row>
    <row r="102" spans="3:10" ht="13.2">
      <c r="C102" s="881" t="e">
        <f>計算シート２!AO41</f>
        <v>#N/A</v>
      </c>
      <c r="D102" s="882"/>
      <c r="E102" s="400" t="e">
        <f>計算シート２!AP41</f>
        <v>#N/A</v>
      </c>
      <c r="F102" s="401" t="e">
        <f>計算シート２!AQ41</f>
        <v>#N/A</v>
      </c>
      <c r="G102" s="402" t="e">
        <f>計算シート２!AR41</f>
        <v>#N/A</v>
      </c>
      <c r="H102" s="403" t="e">
        <f>計算シート２!AS41</f>
        <v>#N/A</v>
      </c>
      <c r="I102" s="404" t="e">
        <f>計算シート２!AT41</f>
        <v>#N/A</v>
      </c>
      <c r="J102" s="402" t="e">
        <f>計算シート２!AU41</f>
        <v>#N/A</v>
      </c>
    </row>
    <row r="103" spans="3:10" ht="13.2">
      <c r="C103" s="877" t="e">
        <f>計算シート２!AO42</f>
        <v>#N/A</v>
      </c>
      <c r="D103" s="878"/>
      <c r="E103" s="405" t="e">
        <f>計算シート２!AP42</f>
        <v>#N/A</v>
      </c>
      <c r="F103" s="406" t="e">
        <f>計算シート２!AQ42</f>
        <v>#N/A</v>
      </c>
      <c r="G103" s="407" t="e">
        <f>計算シート２!AR42</f>
        <v>#N/A</v>
      </c>
      <c r="H103" s="408" t="e">
        <f>計算シート２!AS42</f>
        <v>#N/A</v>
      </c>
      <c r="I103" s="409" t="e">
        <f>計算シート２!AT42</f>
        <v>#N/A</v>
      </c>
      <c r="J103" s="407" t="e">
        <f>計算シート２!AU42</f>
        <v>#N/A</v>
      </c>
    </row>
    <row r="104" spans="3:10" ht="13.2">
      <c r="C104" s="879" t="e">
        <f>計算シート２!AO43</f>
        <v>#N/A</v>
      </c>
      <c r="D104" s="880"/>
      <c r="E104" s="410" t="e">
        <f>計算シート２!AP43</f>
        <v>#N/A</v>
      </c>
      <c r="F104" s="411" t="e">
        <f>計算シート２!AQ43</f>
        <v>#N/A</v>
      </c>
      <c r="G104" s="412" t="e">
        <f>計算シート２!AR43</f>
        <v>#N/A</v>
      </c>
      <c r="H104" s="413" t="e">
        <f>計算シート２!AS43</f>
        <v>#N/A</v>
      </c>
      <c r="I104" s="414" t="e">
        <f>計算シート２!AT43</f>
        <v>#N/A</v>
      </c>
      <c r="J104" s="412" t="e">
        <f>計算シート２!AU43</f>
        <v>#N/A</v>
      </c>
    </row>
    <row r="105" spans="3:10" ht="13.2">
      <c r="C105" s="881" t="e">
        <f>計算シート２!AO44</f>
        <v>#N/A</v>
      </c>
      <c r="D105" s="882"/>
      <c r="E105" s="400" t="e">
        <f>計算シート２!AP44</f>
        <v>#N/A</v>
      </c>
      <c r="F105" s="401" t="e">
        <f>計算シート２!AQ44</f>
        <v>#N/A</v>
      </c>
      <c r="G105" s="402" t="e">
        <f>計算シート２!AR44</f>
        <v>#N/A</v>
      </c>
      <c r="H105" s="403" t="e">
        <f>計算シート２!AS44</f>
        <v>#N/A</v>
      </c>
      <c r="I105" s="404" t="e">
        <f>計算シート２!AT44</f>
        <v>#N/A</v>
      </c>
      <c r="J105" s="402" t="e">
        <f>計算シート２!AU44</f>
        <v>#N/A</v>
      </c>
    </row>
    <row r="106" spans="3:10" ht="13.2">
      <c r="C106" s="881" t="e">
        <f>計算シート２!AO45</f>
        <v>#N/A</v>
      </c>
      <c r="D106" s="882"/>
      <c r="E106" s="400" t="e">
        <f>計算シート２!AP45</f>
        <v>#N/A</v>
      </c>
      <c r="F106" s="401" t="e">
        <f>計算シート２!AQ45</f>
        <v>#N/A</v>
      </c>
      <c r="G106" s="402" t="e">
        <f>計算シート２!AR45</f>
        <v>#N/A</v>
      </c>
      <c r="H106" s="403" t="e">
        <f>計算シート２!AS45</f>
        <v>#N/A</v>
      </c>
      <c r="I106" s="404" t="e">
        <f>計算シート２!AT45</f>
        <v>#N/A</v>
      </c>
      <c r="J106" s="402" t="e">
        <f>計算シート２!AU45</f>
        <v>#N/A</v>
      </c>
    </row>
    <row r="107" spans="3:10" ht="13.8" thickBot="1">
      <c r="C107" s="881" t="e">
        <f>計算シート２!AO46</f>
        <v>#N/A</v>
      </c>
      <c r="D107" s="882"/>
      <c r="E107" s="400" t="e">
        <f>計算シート２!AP46</f>
        <v>#N/A</v>
      </c>
      <c r="F107" s="401" t="e">
        <f>計算シート２!AQ46</f>
        <v>#N/A</v>
      </c>
      <c r="G107" s="402" t="e">
        <f>計算シート２!AR46</f>
        <v>#N/A</v>
      </c>
      <c r="H107" s="403" t="e">
        <f>計算シート２!AS46</f>
        <v>#N/A</v>
      </c>
      <c r="I107" s="404" t="e">
        <f>計算シート２!AT46</f>
        <v>#N/A</v>
      </c>
      <c r="J107" s="402" t="e">
        <f>計算シート２!AU46</f>
        <v>#N/A</v>
      </c>
    </row>
    <row r="108" spans="3:10" ht="13.8" thickBot="1">
      <c r="C108" s="884" t="s">
        <v>298</v>
      </c>
      <c r="D108" s="885"/>
      <c r="E108" s="348" t="e">
        <f>計算シート２!AP47</f>
        <v>#N/A</v>
      </c>
      <c r="F108" s="349" t="e">
        <f>計算シート２!AQ47</f>
        <v>#N/A</v>
      </c>
      <c r="G108" s="350" t="e">
        <f>計算シート２!AR47</f>
        <v>#N/A</v>
      </c>
      <c r="H108" s="344"/>
      <c r="I108" s="351" t="e">
        <f>計算シート２!AT47</f>
        <v>#N/A</v>
      </c>
      <c r="J108" s="350" t="e">
        <f>計算シート２!AU47</f>
        <v>#N/A</v>
      </c>
    </row>
    <row r="109" spans="3:10" ht="13.2">
      <c r="C109" s="342" t="s">
        <v>332</v>
      </c>
    </row>
    <row r="110" spans="3:10" ht="6" customHeight="1"/>
    <row r="111" spans="3:10" ht="16.2">
      <c r="C111" s="883" t="s">
        <v>338</v>
      </c>
      <c r="D111" s="883"/>
      <c r="E111" s="883"/>
      <c r="F111" s="883"/>
      <c r="G111" s="883"/>
      <c r="H111" s="883"/>
      <c r="I111" s="883"/>
      <c r="J111" s="883"/>
    </row>
    <row r="112" spans="3:10" ht="12.75" customHeight="1">
      <c r="C112" s="370"/>
      <c r="D112" s="370"/>
      <c r="E112" s="370"/>
      <c r="F112" s="370"/>
      <c r="G112" s="370"/>
      <c r="H112" s="370"/>
      <c r="I112" s="370"/>
      <c r="J112" s="370"/>
    </row>
    <row r="113" spans="3:10" ht="12.75" customHeight="1">
      <c r="C113" s="886" t="s">
        <v>339</v>
      </c>
      <c r="D113" s="876" t="s">
        <v>333</v>
      </c>
      <c r="E113" s="876"/>
      <c r="F113" s="876"/>
      <c r="G113" s="876"/>
      <c r="H113" s="876"/>
      <c r="I113" s="876"/>
      <c r="J113" s="876"/>
    </row>
    <row r="114" spans="3:10" ht="12.75" customHeight="1">
      <c r="C114" s="886"/>
      <c r="D114" s="876"/>
      <c r="E114" s="876"/>
      <c r="F114" s="876"/>
      <c r="G114" s="876"/>
      <c r="H114" s="876"/>
      <c r="I114" s="876"/>
      <c r="J114" s="876"/>
    </row>
    <row r="115" spans="3:10" ht="12.75" customHeight="1">
      <c r="C115" s="886"/>
      <c r="D115" s="876"/>
      <c r="E115" s="876"/>
      <c r="F115" s="876"/>
      <c r="G115" s="876"/>
      <c r="H115" s="876"/>
      <c r="I115" s="876"/>
      <c r="J115" s="876"/>
    </row>
    <row r="116" spans="3:10" ht="12.75" customHeight="1">
      <c r="C116" s="370"/>
      <c r="D116" s="887" t="s">
        <v>340</v>
      </c>
      <c r="E116" s="888"/>
      <c r="F116" s="429"/>
      <c r="G116" s="429"/>
      <c r="H116" s="429"/>
      <c r="I116" s="429"/>
      <c r="J116" s="430"/>
    </row>
    <row r="117" spans="3:10" ht="12.75" customHeight="1">
      <c r="C117" s="370"/>
      <c r="D117" s="870" t="s">
        <v>341</v>
      </c>
      <c r="E117" s="871"/>
      <c r="F117" s="871"/>
      <c r="G117" s="871"/>
      <c r="H117" s="871"/>
      <c r="I117" s="871"/>
      <c r="J117" s="872"/>
    </row>
    <row r="118" spans="3:10" ht="12.75" customHeight="1">
      <c r="C118" s="370"/>
      <c r="D118" s="870"/>
      <c r="E118" s="871"/>
      <c r="F118" s="871"/>
      <c r="G118" s="871"/>
      <c r="H118" s="871"/>
      <c r="I118" s="871"/>
      <c r="J118" s="872"/>
    </row>
    <row r="119" spans="3:10" ht="12.75" customHeight="1">
      <c r="C119" s="370"/>
      <c r="D119" s="870"/>
      <c r="E119" s="871"/>
      <c r="F119" s="871"/>
      <c r="G119" s="871"/>
      <c r="H119" s="871"/>
      <c r="I119" s="871"/>
      <c r="J119" s="872"/>
    </row>
    <row r="120" spans="3:10" ht="12.75" customHeight="1">
      <c r="C120" s="370"/>
      <c r="D120" s="870"/>
      <c r="E120" s="871"/>
      <c r="F120" s="871"/>
      <c r="G120" s="871"/>
      <c r="H120" s="871"/>
      <c r="I120" s="871"/>
      <c r="J120" s="872"/>
    </row>
    <row r="121" spans="3:10" ht="12.75" customHeight="1">
      <c r="C121" s="370"/>
      <c r="D121" s="870"/>
      <c r="E121" s="871"/>
      <c r="F121" s="871"/>
      <c r="G121" s="871"/>
      <c r="H121" s="871"/>
      <c r="I121" s="871"/>
      <c r="J121" s="872"/>
    </row>
    <row r="122" spans="3:10" ht="12.75" customHeight="1">
      <c r="C122" s="370"/>
      <c r="D122" s="870"/>
      <c r="E122" s="871"/>
      <c r="F122" s="871"/>
      <c r="G122" s="871"/>
      <c r="H122" s="871"/>
      <c r="I122" s="871"/>
      <c r="J122" s="872"/>
    </row>
    <row r="123" spans="3:10" ht="12.75" customHeight="1">
      <c r="C123" s="370"/>
      <c r="D123" s="870"/>
      <c r="E123" s="871"/>
      <c r="F123" s="871"/>
      <c r="G123" s="871"/>
      <c r="H123" s="871"/>
      <c r="I123" s="871"/>
      <c r="J123" s="872"/>
    </row>
    <row r="124" spans="3:10" ht="12.75" customHeight="1">
      <c r="C124" s="370"/>
      <c r="D124" s="870"/>
      <c r="E124" s="871"/>
      <c r="F124" s="871"/>
      <c r="G124" s="871"/>
      <c r="H124" s="871"/>
      <c r="I124" s="871"/>
      <c r="J124" s="872"/>
    </row>
    <row r="125" spans="3:10" ht="12.75" customHeight="1">
      <c r="C125" s="370"/>
      <c r="D125" s="873"/>
      <c r="E125" s="874"/>
      <c r="F125" s="874"/>
      <c r="G125" s="874"/>
      <c r="H125" s="874"/>
      <c r="I125" s="874"/>
      <c r="J125" s="875"/>
    </row>
    <row r="126" spans="3:10" ht="12.75" customHeight="1">
      <c r="C126" s="370"/>
      <c r="D126" s="431"/>
      <c r="E126" s="431"/>
      <c r="F126" s="431"/>
      <c r="G126" s="431"/>
      <c r="H126" s="431"/>
      <c r="I126" s="431"/>
      <c r="J126" s="431"/>
    </row>
    <row r="127" spans="3:10" ht="12.75" customHeight="1">
      <c r="C127" s="886" t="s">
        <v>342</v>
      </c>
      <c r="D127" s="876" t="s">
        <v>343</v>
      </c>
      <c r="E127" s="876"/>
      <c r="F127" s="876"/>
      <c r="G127" s="876"/>
      <c r="H127" s="876"/>
      <c r="I127" s="876"/>
      <c r="J127" s="876"/>
    </row>
    <row r="128" spans="3:10" ht="12.75" customHeight="1">
      <c r="C128" s="886"/>
      <c r="D128" s="876"/>
      <c r="E128" s="876"/>
      <c r="F128" s="876"/>
      <c r="G128" s="876"/>
      <c r="H128" s="876"/>
      <c r="I128" s="876"/>
      <c r="J128" s="876"/>
    </row>
    <row r="129" spans="3:10" ht="12.75" customHeight="1">
      <c r="C129" s="886"/>
      <c r="D129" s="876"/>
      <c r="E129" s="876"/>
      <c r="F129" s="876"/>
      <c r="G129" s="876"/>
      <c r="H129" s="876"/>
      <c r="I129" s="876"/>
      <c r="J129" s="876"/>
    </row>
    <row r="130" spans="3:10" ht="12.75" customHeight="1">
      <c r="D130" s="415"/>
      <c r="E130" s="415"/>
      <c r="F130" s="415"/>
      <c r="G130" s="415"/>
      <c r="H130" s="415"/>
      <c r="I130" s="415"/>
      <c r="J130" s="415"/>
    </row>
    <row r="131" spans="3:10" ht="12.75" customHeight="1">
      <c r="D131" s="415"/>
      <c r="E131" s="415"/>
      <c r="F131" s="415"/>
      <c r="G131" s="415"/>
      <c r="H131" s="415"/>
      <c r="I131" s="415"/>
      <c r="J131" s="415"/>
    </row>
    <row r="132" spans="3:10" ht="12.75" customHeight="1">
      <c r="D132" s="415"/>
      <c r="E132" s="415"/>
      <c r="F132" s="415"/>
      <c r="G132" s="415"/>
      <c r="H132" s="415"/>
      <c r="I132" s="415"/>
      <c r="J132" s="415"/>
    </row>
    <row r="133" spans="3:10" ht="12.75" customHeight="1">
      <c r="D133" s="415"/>
      <c r="E133" s="415"/>
      <c r="F133" s="415"/>
      <c r="G133" s="415"/>
      <c r="H133" s="415"/>
      <c r="I133" s="415"/>
      <c r="J133" s="415"/>
    </row>
    <row r="134" spans="3:10" ht="12.75" customHeight="1">
      <c r="D134" s="415"/>
      <c r="E134" s="415"/>
      <c r="F134" s="415"/>
      <c r="G134" s="415"/>
      <c r="H134" s="415"/>
      <c r="I134" s="415"/>
      <c r="J134" s="415"/>
    </row>
    <row r="135" spans="3:10" ht="12.75" customHeight="1">
      <c r="D135" s="415"/>
      <c r="E135" s="415"/>
      <c r="F135" s="415"/>
      <c r="G135" s="415"/>
      <c r="H135" s="415"/>
      <c r="I135" s="415"/>
      <c r="J135" s="415"/>
    </row>
    <row r="136" spans="3:10" ht="12.75" customHeight="1">
      <c r="D136" s="415"/>
      <c r="E136" s="415"/>
      <c r="F136" s="415"/>
      <c r="G136" s="415"/>
      <c r="H136" s="415"/>
      <c r="I136" s="415"/>
      <c r="J136" s="415"/>
    </row>
  </sheetData>
  <sheetProtection selectLockedCells="1" selectUnlockedCells="1"/>
  <mergeCells count="69">
    <mergeCell ref="D25:D27"/>
    <mergeCell ref="J67:J68"/>
    <mergeCell ref="C69:D69"/>
    <mergeCell ref="C70:D70"/>
    <mergeCell ref="C71:D71"/>
    <mergeCell ref="D28:E28"/>
    <mergeCell ref="D29:E29"/>
    <mergeCell ref="C34:J34"/>
    <mergeCell ref="C63:J63"/>
    <mergeCell ref="C72:D72"/>
    <mergeCell ref="C66:D68"/>
    <mergeCell ref="E66:E68"/>
    <mergeCell ref="H66:H68"/>
    <mergeCell ref="I66:I68"/>
    <mergeCell ref="F67:F68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100:D100"/>
    <mergeCell ref="C95:D95"/>
    <mergeCell ref="C96:D96"/>
    <mergeCell ref="C97:D97"/>
    <mergeCell ref="C88:D88"/>
    <mergeCell ref="C89:D89"/>
    <mergeCell ref="C98:D98"/>
    <mergeCell ref="C99:D99"/>
    <mergeCell ref="C90:D90"/>
    <mergeCell ref="C91:D91"/>
    <mergeCell ref="C92:D92"/>
    <mergeCell ref="C19:J19"/>
    <mergeCell ref="D113:J115"/>
    <mergeCell ref="C102:D102"/>
    <mergeCell ref="D22:E24"/>
    <mergeCell ref="F22:F24"/>
    <mergeCell ref="I22:I24"/>
    <mergeCell ref="G23:G24"/>
    <mergeCell ref="J23:J24"/>
    <mergeCell ref="C101:D101"/>
    <mergeCell ref="C83:D83"/>
    <mergeCell ref="C84:D84"/>
    <mergeCell ref="C85:D85"/>
    <mergeCell ref="C86:D86"/>
    <mergeCell ref="C87:D87"/>
    <mergeCell ref="C93:D93"/>
    <mergeCell ref="C94:D94"/>
    <mergeCell ref="D117:J125"/>
    <mergeCell ref="D127:J129"/>
    <mergeCell ref="C103:D103"/>
    <mergeCell ref="C104:D104"/>
    <mergeCell ref="C105:D105"/>
    <mergeCell ref="C111:J111"/>
    <mergeCell ref="C106:D106"/>
    <mergeCell ref="C107:D107"/>
    <mergeCell ref="C108:D108"/>
    <mergeCell ref="C113:C115"/>
    <mergeCell ref="D116:E116"/>
    <mergeCell ref="C127:C129"/>
    <mergeCell ref="D2:J3"/>
    <mergeCell ref="D4:J4"/>
    <mergeCell ref="D7:J9"/>
    <mergeCell ref="D13:J14"/>
    <mergeCell ref="D16:J17"/>
  </mergeCells>
  <phoneticPr fontId="3"/>
  <pageMargins left="0.43307086614173229" right="0.31496062992125984" top="0.39370078740157483" bottom="0.39370078740157483" header="0.39370078740157483" footer="0.51181102362204722"/>
  <pageSetup paperSize="9" scale="87" fitToHeight="2" orientation="portrait" r:id="rId1"/>
  <headerFooter alignWithMargins="0"/>
  <rowBreaks count="1" manualBreakCount="1">
    <brk id="62" min="1" max="10" man="1"/>
  </rowBreaks>
  <ignoredErrors>
    <ignoredError sqref="F25:H25 F28:J28 E3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I69"/>
  <sheetViews>
    <sheetView showGridLines="0" zoomScale="70" zoomScaleNormal="70" workbookViewId="0">
      <selection sqref="A1:AH2"/>
    </sheetView>
  </sheetViews>
  <sheetFormatPr defaultRowHeight="13.2"/>
  <cols>
    <col min="3" max="3" width="3.33203125" customWidth="1"/>
    <col min="6" max="6" width="3.77734375" customWidth="1"/>
    <col min="9" max="9" width="3.33203125" customWidth="1"/>
    <col min="11" max="11" width="3.21875" customWidth="1"/>
    <col min="12" max="12" width="5.88671875" customWidth="1"/>
    <col min="13" max="13" width="4" customWidth="1"/>
    <col min="16" max="16" width="4" customWidth="1"/>
    <col min="17" max="19" width="9.6640625" customWidth="1"/>
    <col min="20" max="20" width="2.109375" customWidth="1"/>
    <col min="21" max="21" width="9.6640625" customWidth="1"/>
    <col min="22" max="22" width="3" customWidth="1"/>
    <col min="23" max="23" width="6.44140625" customWidth="1"/>
    <col min="24" max="25" width="9.6640625" customWidth="1"/>
    <col min="26" max="26" width="2.33203125" customWidth="1"/>
    <col min="27" max="28" width="9.6640625" customWidth="1"/>
    <col min="29" max="29" width="4.109375" customWidth="1"/>
    <col min="30" max="31" width="9.6640625" customWidth="1"/>
    <col min="32" max="32" width="4.88671875" customWidth="1"/>
    <col min="33" max="34" width="4.6640625" customWidth="1"/>
  </cols>
  <sheetData>
    <row r="1" spans="1:34" ht="13.5" customHeight="1">
      <c r="A1" s="973" t="s">
        <v>318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973"/>
      <c r="T1" s="973"/>
      <c r="U1" s="973"/>
      <c r="V1" s="973"/>
      <c r="W1" s="973"/>
      <c r="X1" s="973"/>
      <c r="Y1" s="973"/>
      <c r="Z1" s="973"/>
      <c r="AA1" s="973"/>
      <c r="AB1" s="973"/>
      <c r="AC1" s="973"/>
      <c r="AD1" s="973"/>
      <c r="AE1" s="973"/>
      <c r="AF1" s="973"/>
      <c r="AG1" s="973"/>
      <c r="AH1" s="973"/>
    </row>
    <row r="2" spans="1:34" ht="13.5" customHeight="1">
      <c r="A2" s="973"/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973"/>
      <c r="Q2" s="973"/>
      <c r="R2" s="973"/>
      <c r="S2" s="973"/>
      <c r="T2" s="973"/>
      <c r="U2" s="973"/>
      <c r="V2" s="973"/>
      <c r="W2" s="973"/>
      <c r="X2" s="973"/>
      <c r="Y2" s="973"/>
      <c r="Z2" s="973"/>
      <c r="AA2" s="973"/>
      <c r="AB2" s="973"/>
      <c r="AC2" s="973"/>
      <c r="AD2" s="973"/>
      <c r="AE2" s="973"/>
      <c r="AF2" s="973"/>
      <c r="AG2" s="973"/>
      <c r="AH2" s="973"/>
    </row>
    <row r="3" spans="1:34" ht="13.5" customHeight="1">
      <c r="A3" s="388"/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88"/>
    </row>
    <row r="4" spans="1:34" ht="13.5" customHeight="1">
      <c r="A4" s="388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</row>
    <row r="5" spans="1:34" ht="13.5" customHeight="1">
      <c r="A5" s="388"/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432"/>
      <c r="S5" s="432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</row>
    <row r="6" spans="1:34">
      <c r="R6" s="433"/>
      <c r="S6" s="433"/>
    </row>
    <row r="7" spans="1:34" ht="14.4">
      <c r="R7" s="974" t="s">
        <v>345</v>
      </c>
      <c r="S7" s="974"/>
      <c r="T7" s="389"/>
    </row>
    <row r="8" spans="1:34" ht="10.5" customHeight="1">
      <c r="R8" s="974"/>
      <c r="S8" s="974"/>
      <c r="T8" s="389"/>
      <c r="U8" s="389"/>
      <c r="V8" s="389"/>
    </row>
    <row r="9" spans="1:34" ht="6.75" customHeight="1">
      <c r="R9" s="974"/>
      <c r="S9" s="974"/>
      <c r="T9" s="389"/>
      <c r="U9" s="389"/>
      <c r="V9" s="389"/>
    </row>
    <row r="10" spans="1:34" ht="16.5" customHeight="1">
      <c r="R10" s="975">
        <f>計算シート１!D45</f>
        <v>0</v>
      </c>
      <c r="S10" s="975"/>
      <c r="T10" s="389"/>
      <c r="U10" s="389"/>
      <c r="V10" s="389"/>
    </row>
    <row r="11" spans="1:34" ht="13.5" customHeight="1">
      <c r="G11" s="942" t="s">
        <v>319</v>
      </c>
      <c r="R11" s="434"/>
      <c r="S11" s="435"/>
      <c r="T11" s="346"/>
      <c r="U11" s="346"/>
      <c r="V11" s="346"/>
      <c r="AA11" s="944" t="s">
        <v>320</v>
      </c>
      <c r="AB11" s="945"/>
    </row>
    <row r="12" spans="1:34" ht="13.5" customHeight="1">
      <c r="G12" s="943"/>
      <c r="AA12" s="946"/>
      <c r="AB12" s="947"/>
    </row>
    <row r="13" spans="1:34" ht="13.5" customHeight="1" thickBot="1">
      <c r="G13" s="389"/>
      <c r="AA13" s="389"/>
      <c r="AB13" s="389"/>
    </row>
    <row r="14" spans="1:34" ht="13.5" customHeight="1">
      <c r="N14" s="948" t="s">
        <v>321</v>
      </c>
      <c r="O14" s="949"/>
      <c r="T14" s="389"/>
      <c r="V14" s="66"/>
    </row>
    <row r="15" spans="1:34" ht="13.5" customHeight="1">
      <c r="G15" s="944" t="s">
        <v>291</v>
      </c>
      <c r="H15" s="945"/>
      <c r="I15" s="329"/>
      <c r="J15" s="329"/>
      <c r="N15" s="950"/>
      <c r="O15" s="951"/>
      <c r="R15" s="942" t="s">
        <v>43</v>
      </c>
      <c r="T15" s="389"/>
      <c r="U15" s="389"/>
      <c r="AA15" s="944" t="s">
        <v>322</v>
      </c>
      <c r="AB15" s="945"/>
      <c r="AC15" s="346"/>
    </row>
    <row r="16" spans="1:34" ht="13.5" customHeight="1">
      <c r="D16" s="944" t="s">
        <v>323</v>
      </c>
      <c r="E16" s="945"/>
      <c r="G16" s="958"/>
      <c r="H16" s="959"/>
      <c r="I16" s="329"/>
      <c r="J16" s="329"/>
      <c r="N16" s="950"/>
      <c r="O16" s="951"/>
      <c r="R16" s="943"/>
      <c r="AA16" s="958"/>
      <c r="AB16" s="959"/>
      <c r="AC16" s="346"/>
      <c r="AD16" s="960" t="s">
        <v>290</v>
      </c>
      <c r="AE16" s="961"/>
    </row>
    <row r="17" spans="4:31" ht="13.5" customHeight="1">
      <c r="D17" s="958"/>
      <c r="E17" s="959"/>
      <c r="G17" s="958"/>
      <c r="H17" s="959"/>
      <c r="I17" s="329"/>
      <c r="J17" s="329"/>
      <c r="N17" s="950"/>
      <c r="O17" s="951"/>
      <c r="AA17" s="958"/>
      <c r="AB17" s="959"/>
      <c r="AC17" s="346"/>
      <c r="AD17" s="962"/>
      <c r="AE17" s="963"/>
    </row>
    <row r="18" spans="4:31" ht="16.8" thickBot="1">
      <c r="D18" s="964">
        <f>計算シート２!AB47</f>
        <v>0</v>
      </c>
      <c r="E18" s="965"/>
      <c r="G18" s="964">
        <f>計算シート２!X47</f>
        <v>0</v>
      </c>
      <c r="H18" s="965"/>
      <c r="I18" s="346"/>
      <c r="N18" s="931">
        <f>計算シート２!D47</f>
        <v>0</v>
      </c>
      <c r="O18" s="932"/>
      <c r="AA18" s="966">
        <f>計算シート２!E47</f>
        <v>0</v>
      </c>
      <c r="AB18" s="967"/>
      <c r="AC18" s="346"/>
      <c r="AD18" s="966">
        <f>計算シート２!F47</f>
        <v>0</v>
      </c>
      <c r="AE18" s="967"/>
    </row>
    <row r="19" spans="4:31" ht="14.4">
      <c r="J19" s="942" t="s">
        <v>324</v>
      </c>
      <c r="R19" s="942" t="s">
        <v>325</v>
      </c>
      <c r="T19" s="389"/>
      <c r="U19" s="389"/>
      <c r="V19" s="346"/>
      <c r="X19" s="944" t="s">
        <v>299</v>
      </c>
      <c r="Y19" s="945"/>
    </row>
    <row r="20" spans="4:31" ht="13.5" customHeight="1">
      <c r="J20" s="943"/>
      <c r="R20" s="943"/>
      <c r="T20" s="389"/>
      <c r="U20" s="389"/>
      <c r="X20" s="946"/>
      <c r="Y20" s="947"/>
      <c r="Z20" s="389"/>
    </row>
    <row r="21" spans="4:31" ht="13.5" customHeight="1">
      <c r="J21" s="389"/>
      <c r="R21" s="389"/>
      <c r="T21" s="389"/>
      <c r="U21" s="389"/>
      <c r="X21" s="389"/>
      <c r="Y21" s="389"/>
      <c r="Z21" s="389"/>
    </row>
    <row r="23" spans="4:31" ht="14.4">
      <c r="R23" s="944" t="s">
        <v>326</v>
      </c>
      <c r="S23" s="945"/>
      <c r="T23" s="389"/>
      <c r="U23" s="389"/>
      <c r="V23" s="389"/>
      <c r="W23" s="345"/>
      <c r="X23" s="345"/>
      <c r="Y23" s="345"/>
      <c r="Z23" s="345"/>
      <c r="AD23" s="197"/>
      <c r="AE23" s="197"/>
    </row>
    <row r="24" spans="4:31" ht="13.5" customHeight="1">
      <c r="R24" s="958"/>
      <c r="S24" s="959"/>
      <c r="T24" s="389"/>
      <c r="U24" s="389"/>
      <c r="V24" s="389"/>
    </row>
    <row r="25" spans="4:31" ht="13.5" customHeight="1">
      <c r="R25" s="969">
        <f>計算シート２!G47</f>
        <v>0</v>
      </c>
      <c r="S25" s="970"/>
      <c r="T25" s="390"/>
      <c r="U25" s="390"/>
      <c r="V25" s="390"/>
    </row>
    <row r="26" spans="4:31">
      <c r="U26" s="942" t="s">
        <v>43</v>
      </c>
      <c r="V26" s="329"/>
    </row>
    <row r="27" spans="4:31">
      <c r="U27" s="943"/>
      <c r="V27" s="329"/>
    </row>
    <row r="28" spans="4:31" ht="14.4">
      <c r="F28" s="197"/>
      <c r="R28" s="968" t="s">
        <v>327</v>
      </c>
      <c r="S28" s="945"/>
      <c r="T28" s="389"/>
      <c r="U28" s="389"/>
      <c r="V28" s="389"/>
    </row>
    <row r="29" spans="4:31" ht="14.4">
      <c r="F29" s="197"/>
      <c r="G29" s="942" t="s">
        <v>319</v>
      </c>
      <c r="R29" s="958"/>
      <c r="S29" s="959"/>
      <c r="T29" s="389"/>
      <c r="U29" s="389"/>
      <c r="V29" s="389"/>
      <c r="AA29" s="944" t="s">
        <v>320</v>
      </c>
      <c r="AB29" s="945"/>
    </row>
    <row r="30" spans="4:31" ht="16.2">
      <c r="G30" s="943"/>
      <c r="R30" s="969">
        <f>計算シート２!H47</f>
        <v>0</v>
      </c>
      <c r="S30" s="970"/>
      <c r="T30" s="390"/>
      <c r="U30" s="390"/>
      <c r="V30" s="390"/>
      <c r="AA30" s="946"/>
      <c r="AB30" s="947"/>
    </row>
    <row r="32" spans="4:31" ht="13.8" thickBot="1"/>
    <row r="33" spans="1:35" ht="13.5" customHeight="1">
      <c r="G33" s="944" t="s">
        <v>291</v>
      </c>
      <c r="H33" s="945"/>
      <c r="I33" s="329"/>
      <c r="J33" s="329"/>
      <c r="N33" s="948" t="s">
        <v>328</v>
      </c>
      <c r="O33" s="949"/>
      <c r="S33" s="944" t="s">
        <v>329</v>
      </c>
      <c r="T33" s="971"/>
      <c r="U33" s="945"/>
      <c r="AA33" s="944" t="s">
        <v>322</v>
      </c>
      <c r="AB33" s="945"/>
      <c r="AC33" s="346"/>
    </row>
    <row r="34" spans="1:35" ht="14.25" customHeight="1">
      <c r="D34" s="944" t="s">
        <v>323</v>
      </c>
      <c r="E34" s="945"/>
      <c r="G34" s="958"/>
      <c r="H34" s="959"/>
      <c r="I34" s="329"/>
      <c r="J34" s="329"/>
      <c r="N34" s="950"/>
      <c r="O34" s="951"/>
      <c r="S34" s="946"/>
      <c r="T34" s="972"/>
      <c r="U34" s="947"/>
      <c r="AA34" s="958"/>
      <c r="AB34" s="959"/>
      <c r="AC34" s="346"/>
      <c r="AD34" s="960" t="s">
        <v>290</v>
      </c>
      <c r="AE34" s="961"/>
    </row>
    <row r="35" spans="1:35" ht="13.5" customHeight="1">
      <c r="D35" s="958"/>
      <c r="E35" s="959"/>
      <c r="G35" s="958"/>
      <c r="H35" s="959"/>
      <c r="I35" s="329"/>
      <c r="J35" s="329"/>
      <c r="N35" s="950"/>
      <c r="O35" s="951"/>
      <c r="AA35" s="958"/>
      <c r="AB35" s="959"/>
      <c r="AC35" s="346"/>
      <c r="AD35" s="962"/>
      <c r="AE35" s="963"/>
    </row>
    <row r="36" spans="1:35" ht="16.8" thickBot="1">
      <c r="D36" s="964">
        <f>計算シート２!AC47</f>
        <v>0</v>
      </c>
      <c r="E36" s="965"/>
      <c r="G36" s="964">
        <f>計算シート２!Y47</f>
        <v>0</v>
      </c>
      <c r="H36" s="965"/>
      <c r="I36" s="346"/>
      <c r="N36" s="931">
        <f>計算シート２!I47</f>
        <v>0</v>
      </c>
      <c r="O36" s="932"/>
      <c r="AA36" s="966">
        <f>計算シート２!J47</f>
        <v>0</v>
      </c>
      <c r="AB36" s="967"/>
      <c r="AC36" s="346"/>
      <c r="AD36" s="966">
        <f>計算シート２!K47</f>
        <v>0</v>
      </c>
      <c r="AE36" s="967"/>
    </row>
    <row r="37" spans="1:35" ht="16.2">
      <c r="D37" s="346"/>
      <c r="E37" s="346"/>
      <c r="G37" s="346"/>
      <c r="H37" s="346"/>
      <c r="J37" s="942" t="s">
        <v>324</v>
      </c>
      <c r="N37" s="390"/>
      <c r="O37" s="390"/>
      <c r="X37" s="944" t="s">
        <v>299</v>
      </c>
      <c r="Y37" s="945"/>
      <c r="Z37" s="346"/>
      <c r="AA37" s="346"/>
      <c r="AB37" s="346"/>
      <c r="AC37" s="346"/>
    </row>
    <row r="38" spans="1:35" ht="16.2">
      <c r="D38" s="346"/>
      <c r="E38" s="346"/>
      <c r="G38" s="346"/>
      <c r="H38" s="346"/>
      <c r="J38" s="943"/>
      <c r="N38" s="390"/>
      <c r="O38" s="390"/>
      <c r="W38" s="389"/>
      <c r="X38" s="946"/>
      <c r="Y38" s="947"/>
      <c r="Z38" s="346"/>
      <c r="AA38" s="346"/>
      <c r="AB38" s="346"/>
      <c r="AC38" s="346"/>
    </row>
    <row r="39" spans="1:35" ht="9" customHeight="1">
      <c r="D39" s="346"/>
      <c r="E39" s="346"/>
      <c r="G39" s="346"/>
      <c r="H39" s="346"/>
      <c r="I39" s="346"/>
      <c r="J39" s="346"/>
      <c r="N39" s="390"/>
      <c r="O39" s="390"/>
      <c r="AA39" s="346"/>
      <c r="AB39" s="346"/>
      <c r="AC39" s="346"/>
      <c r="AD39" s="346"/>
      <c r="AE39" s="346"/>
      <c r="AH39" s="3"/>
    </row>
    <row r="40" spans="1:35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</row>
    <row r="41" spans="1:35" ht="14.4">
      <c r="R41" s="968" t="s">
        <v>330</v>
      </c>
      <c r="S41" s="945"/>
      <c r="T41" s="389"/>
      <c r="U41" s="389"/>
      <c r="V41" s="389"/>
      <c r="AH41" s="80"/>
    </row>
    <row r="42" spans="1:35" ht="14.4">
      <c r="R42" s="958"/>
      <c r="S42" s="959"/>
      <c r="T42" s="389"/>
      <c r="U42" s="389"/>
      <c r="V42" s="389"/>
      <c r="AH42" s="80"/>
    </row>
    <row r="43" spans="1:35" ht="16.2">
      <c r="R43" s="969">
        <f>計算シート２!Q47</f>
        <v>0</v>
      </c>
      <c r="S43" s="970"/>
      <c r="T43" s="390"/>
      <c r="U43" s="390"/>
      <c r="V43" s="390"/>
      <c r="AH43" s="80"/>
    </row>
    <row r="44" spans="1:35">
      <c r="U44" s="942" t="s">
        <v>43</v>
      </c>
      <c r="V44" s="329"/>
      <c r="X44" s="944" t="s">
        <v>127</v>
      </c>
      <c r="Y44" s="945"/>
      <c r="AH44" s="80"/>
      <c r="AI44" s="80"/>
    </row>
    <row r="45" spans="1:35">
      <c r="U45" s="943"/>
      <c r="V45" s="329"/>
      <c r="X45" s="946"/>
      <c r="Y45" s="947"/>
      <c r="AH45" s="80"/>
      <c r="AI45" s="80"/>
    </row>
    <row r="46" spans="1:35" ht="13.5" customHeight="1">
      <c r="F46" s="197"/>
      <c r="R46" s="968" t="s">
        <v>331</v>
      </c>
      <c r="S46" s="945"/>
      <c r="T46" s="389"/>
      <c r="U46" s="389"/>
      <c r="V46" s="389"/>
      <c r="AB46" s="197"/>
      <c r="AH46" s="80"/>
    </row>
    <row r="47" spans="1:35" ht="13.5" customHeight="1">
      <c r="F47" s="197"/>
      <c r="G47" s="942" t="s">
        <v>319</v>
      </c>
      <c r="R47" s="958"/>
      <c r="S47" s="959"/>
      <c r="T47" s="389"/>
      <c r="U47" s="389"/>
      <c r="V47" s="389"/>
      <c r="AA47" s="944" t="s">
        <v>320</v>
      </c>
      <c r="AB47" s="945"/>
      <c r="AH47" s="80"/>
    </row>
    <row r="48" spans="1:35" ht="16.2">
      <c r="G48" s="943"/>
      <c r="R48" s="969">
        <f>計算シート２!S47</f>
        <v>0</v>
      </c>
      <c r="S48" s="970"/>
      <c r="T48" s="390"/>
      <c r="U48" s="390"/>
      <c r="V48" s="390"/>
      <c r="AA48" s="946"/>
      <c r="AB48" s="947"/>
      <c r="AH48" s="80"/>
    </row>
    <row r="49" spans="1:34">
      <c r="AH49" s="80"/>
    </row>
    <row r="50" spans="1:34" ht="13.8" thickBot="1">
      <c r="W50" s="329"/>
      <c r="X50" s="329"/>
      <c r="Y50" s="329"/>
      <c r="Z50" s="329"/>
      <c r="AA50" s="329"/>
      <c r="AH50" s="80"/>
    </row>
    <row r="51" spans="1:34" ht="14.25" customHeight="1">
      <c r="G51" s="944" t="s">
        <v>291</v>
      </c>
      <c r="H51" s="945"/>
      <c r="I51" s="329"/>
      <c r="J51" s="329"/>
      <c r="N51" s="948" t="s">
        <v>307</v>
      </c>
      <c r="O51" s="949"/>
      <c r="S51" s="944" t="s">
        <v>329</v>
      </c>
      <c r="T51" s="971"/>
      <c r="U51" s="945"/>
      <c r="AA51" s="944" t="s">
        <v>322</v>
      </c>
      <c r="AB51" s="945"/>
      <c r="AC51" s="346"/>
      <c r="AH51" s="80"/>
    </row>
    <row r="52" spans="1:34" ht="14.25" customHeight="1">
      <c r="D52" s="944" t="s">
        <v>323</v>
      </c>
      <c r="E52" s="945"/>
      <c r="G52" s="958"/>
      <c r="H52" s="959"/>
      <c r="I52" s="329"/>
      <c r="J52" s="329"/>
      <c r="N52" s="950"/>
      <c r="O52" s="951"/>
      <c r="S52" s="946"/>
      <c r="T52" s="972"/>
      <c r="U52" s="947"/>
      <c r="AA52" s="958"/>
      <c r="AB52" s="959"/>
      <c r="AC52" s="346"/>
      <c r="AD52" s="960" t="s">
        <v>290</v>
      </c>
      <c r="AE52" s="961"/>
      <c r="AH52" s="80"/>
    </row>
    <row r="53" spans="1:34" ht="13.5" customHeight="1">
      <c r="D53" s="958"/>
      <c r="E53" s="959"/>
      <c r="G53" s="958"/>
      <c r="H53" s="959"/>
      <c r="I53" s="329"/>
      <c r="J53" s="329"/>
      <c r="N53" s="950"/>
      <c r="O53" s="951"/>
      <c r="AA53" s="958"/>
      <c r="AB53" s="959"/>
      <c r="AC53" s="346"/>
      <c r="AD53" s="962"/>
      <c r="AE53" s="963"/>
      <c r="AH53" s="80"/>
    </row>
    <row r="54" spans="1:34" ht="16.8" thickBot="1">
      <c r="D54" s="964">
        <f>計算シート２!AE47</f>
        <v>0</v>
      </c>
      <c r="E54" s="965"/>
      <c r="G54" s="964">
        <f>計算シート２!AA47</f>
        <v>0</v>
      </c>
      <c r="H54" s="965"/>
      <c r="I54" s="346"/>
      <c r="N54" s="931">
        <f>計算シート２!T47</f>
        <v>0</v>
      </c>
      <c r="O54" s="932"/>
      <c r="AA54" s="966">
        <f>計算シート２!U47</f>
        <v>0</v>
      </c>
      <c r="AB54" s="967"/>
      <c r="AC54" s="346"/>
      <c r="AD54" s="966">
        <f>計算シート２!V47</f>
        <v>0</v>
      </c>
      <c r="AE54" s="967"/>
      <c r="AH54" s="80"/>
    </row>
    <row r="55" spans="1:34" ht="14.25" customHeight="1">
      <c r="J55" s="942" t="s">
        <v>324</v>
      </c>
      <c r="X55" s="944" t="s">
        <v>299</v>
      </c>
      <c r="Y55" s="945"/>
      <c r="AF55" s="80"/>
      <c r="AH55" s="80"/>
    </row>
    <row r="56" spans="1:34" ht="14.4">
      <c r="J56" s="943"/>
      <c r="W56" s="389"/>
      <c r="X56" s="946"/>
      <c r="Y56" s="947"/>
      <c r="AF56" s="80"/>
      <c r="AH56" s="80"/>
    </row>
    <row r="57" spans="1:34" ht="14.4">
      <c r="J57" s="389"/>
      <c r="W57" s="389"/>
      <c r="X57" s="389"/>
      <c r="Y57" s="389"/>
      <c r="AF57" s="80"/>
      <c r="AH57" s="80"/>
    </row>
    <row r="58" spans="1:34" ht="13.5" customHeight="1">
      <c r="AH58" s="80"/>
    </row>
    <row r="59" spans="1:34">
      <c r="AH59" s="392"/>
    </row>
    <row r="60" spans="1:34">
      <c r="A60" s="391"/>
      <c r="B60" s="391"/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391"/>
      <c r="U60" s="391"/>
      <c r="V60" s="391"/>
      <c r="W60" s="39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</row>
    <row r="61" spans="1:34" ht="13.8" thickBo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</row>
    <row r="62" spans="1:34" ht="15" customHeight="1" thickBot="1">
      <c r="B62" s="80"/>
      <c r="C62" s="80"/>
      <c r="D62" s="80"/>
      <c r="E62" s="80"/>
      <c r="F62" s="80"/>
      <c r="G62" s="948" t="s">
        <v>291</v>
      </c>
      <c r="H62" s="949"/>
      <c r="I62" s="329"/>
      <c r="J62" s="329"/>
      <c r="K62" s="80"/>
      <c r="L62" s="80"/>
      <c r="M62" s="80"/>
      <c r="N62" s="952" t="s">
        <v>346</v>
      </c>
      <c r="O62" s="949"/>
      <c r="P62" s="80"/>
      <c r="Q62" s="80"/>
      <c r="R62" s="952" t="s">
        <v>344</v>
      </c>
      <c r="S62" s="953"/>
      <c r="T62" s="954"/>
      <c r="U62" s="80"/>
      <c r="V62" s="80"/>
      <c r="W62" s="80"/>
      <c r="X62" s="80"/>
      <c r="Y62" s="80"/>
      <c r="Z62" s="80"/>
      <c r="AA62" s="948" t="s">
        <v>322</v>
      </c>
      <c r="AB62" s="949"/>
      <c r="AC62" s="346"/>
      <c r="AD62" s="80"/>
      <c r="AE62" s="80"/>
      <c r="AF62" s="80"/>
      <c r="AG62" s="80"/>
      <c r="AH62" s="80"/>
    </row>
    <row r="63" spans="1:34" ht="14.25" customHeight="1" thickTop="1">
      <c r="B63" s="80"/>
      <c r="C63" s="80"/>
      <c r="D63" s="935" t="s">
        <v>323</v>
      </c>
      <c r="E63" s="936"/>
      <c r="F63" s="80"/>
      <c r="G63" s="950"/>
      <c r="H63" s="951"/>
      <c r="I63" s="329"/>
      <c r="J63" s="329"/>
      <c r="K63" s="80"/>
      <c r="L63" s="80"/>
      <c r="M63" s="80"/>
      <c r="N63" s="950"/>
      <c r="O63" s="951"/>
      <c r="P63" s="80"/>
      <c r="Q63" s="80"/>
      <c r="R63" s="955"/>
      <c r="S63" s="956"/>
      <c r="T63" s="957"/>
      <c r="U63" s="80"/>
      <c r="V63" s="80"/>
      <c r="W63" s="80"/>
      <c r="X63" s="80"/>
      <c r="Y63" s="80"/>
      <c r="Z63" s="80"/>
      <c r="AA63" s="950"/>
      <c r="AB63" s="951"/>
      <c r="AC63" s="346"/>
      <c r="AD63" s="923" t="s">
        <v>290</v>
      </c>
      <c r="AE63" s="924"/>
      <c r="AF63" s="80"/>
      <c r="AG63" s="80"/>
      <c r="AH63" s="80"/>
    </row>
    <row r="64" spans="1:34" ht="13.5" customHeight="1">
      <c r="B64" s="80"/>
      <c r="C64" s="80"/>
      <c r="D64" s="937"/>
      <c r="E64" s="938"/>
      <c r="F64" s="80"/>
      <c r="G64" s="950"/>
      <c r="H64" s="951"/>
      <c r="I64" s="329"/>
      <c r="J64" s="329"/>
      <c r="K64" s="80"/>
      <c r="L64" s="80"/>
      <c r="M64" s="80"/>
      <c r="N64" s="950"/>
      <c r="O64" s="951"/>
      <c r="P64" s="80"/>
      <c r="Q64" s="80"/>
      <c r="R64" s="955"/>
      <c r="S64" s="956"/>
      <c r="T64" s="957"/>
      <c r="U64" s="80"/>
      <c r="V64" s="80"/>
      <c r="W64" s="80"/>
      <c r="X64" s="80"/>
      <c r="Y64" s="80"/>
      <c r="Z64" s="80"/>
      <c r="AA64" s="950"/>
      <c r="AB64" s="951"/>
      <c r="AC64" s="346"/>
      <c r="AD64" s="925"/>
      <c r="AE64" s="926"/>
      <c r="AF64" s="80"/>
      <c r="AG64" s="80"/>
      <c r="AH64" s="80"/>
    </row>
    <row r="65" spans="1:34" ht="16.8" thickBot="1">
      <c r="B65" s="80"/>
      <c r="C65" s="80"/>
      <c r="D65" s="927">
        <f>計算シート２!AK47</f>
        <v>0</v>
      </c>
      <c r="E65" s="928"/>
      <c r="F65" s="80"/>
      <c r="G65" s="929">
        <f>計算シート２!AJ47</f>
        <v>0</v>
      </c>
      <c r="H65" s="930"/>
      <c r="I65" s="346"/>
      <c r="J65" s="346"/>
      <c r="K65" s="80"/>
      <c r="L65" s="80"/>
      <c r="M65" s="80"/>
      <c r="N65" s="931">
        <f>計算シート２!AG47</f>
        <v>0</v>
      </c>
      <c r="O65" s="932"/>
      <c r="P65" s="80"/>
      <c r="Q65" s="80"/>
      <c r="R65" s="939" t="e">
        <f>N65/R10</f>
        <v>#DIV/0!</v>
      </c>
      <c r="S65" s="940"/>
      <c r="T65" s="941"/>
      <c r="U65" s="80"/>
      <c r="V65" s="80"/>
      <c r="W65" s="80"/>
      <c r="X65" s="80"/>
      <c r="Y65" s="80"/>
      <c r="Z65" s="80"/>
      <c r="AA65" s="931">
        <f>計算シート２!AH47</f>
        <v>0</v>
      </c>
      <c r="AB65" s="932"/>
      <c r="AC65" s="346"/>
      <c r="AD65" s="933">
        <f>計算シート２!AI47</f>
        <v>0</v>
      </c>
      <c r="AE65" s="934"/>
      <c r="AF65" s="80"/>
      <c r="AG65" s="80"/>
      <c r="AH65" s="80"/>
    </row>
    <row r="66" spans="1:34" ht="13.8" thickTop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</row>
    <row r="67" spans="1:34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</row>
    <row r="68" spans="1:34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</row>
    <row r="69" spans="1:34">
      <c r="A69" s="393"/>
      <c r="B69" s="393"/>
      <c r="C69" s="393"/>
      <c r="D69" s="393"/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O69" s="393"/>
      <c r="P69" s="393"/>
      <c r="Q69" s="393"/>
      <c r="R69" s="393"/>
      <c r="S69" s="393"/>
      <c r="T69" s="393"/>
      <c r="U69" s="393"/>
      <c r="V69" s="393"/>
      <c r="W69" s="393"/>
      <c r="X69" s="393"/>
      <c r="Y69" s="393"/>
      <c r="Z69" s="393"/>
      <c r="AA69" s="393"/>
      <c r="AB69" s="393"/>
      <c r="AC69" s="393"/>
      <c r="AD69" s="393"/>
      <c r="AE69" s="393"/>
      <c r="AF69" s="393"/>
      <c r="AG69" s="393"/>
      <c r="AH69" s="393"/>
    </row>
  </sheetData>
  <mergeCells count="72">
    <mergeCell ref="AD16:AE17"/>
    <mergeCell ref="D18:E18"/>
    <mergeCell ref="G18:H18"/>
    <mergeCell ref="N18:O18"/>
    <mergeCell ref="AA18:AB18"/>
    <mergeCell ref="AD18:AE18"/>
    <mergeCell ref="N14:O17"/>
    <mergeCell ref="G15:H17"/>
    <mergeCell ref="R15:R16"/>
    <mergeCell ref="AA15:AB17"/>
    <mergeCell ref="D16:E17"/>
    <mergeCell ref="A1:AH2"/>
    <mergeCell ref="R7:S9"/>
    <mergeCell ref="R10:S10"/>
    <mergeCell ref="G11:G12"/>
    <mergeCell ref="AA11:AB12"/>
    <mergeCell ref="R25:S25"/>
    <mergeCell ref="J19:J20"/>
    <mergeCell ref="R19:R20"/>
    <mergeCell ref="X19:Y20"/>
    <mergeCell ref="R23:S24"/>
    <mergeCell ref="R28:S29"/>
    <mergeCell ref="G29:G30"/>
    <mergeCell ref="AA29:AB30"/>
    <mergeCell ref="R30:S30"/>
    <mergeCell ref="U26:U27"/>
    <mergeCell ref="AD34:AE35"/>
    <mergeCell ref="D36:E36"/>
    <mergeCell ref="G36:H36"/>
    <mergeCell ref="N36:O36"/>
    <mergeCell ref="AA36:AB36"/>
    <mergeCell ref="AD36:AE36"/>
    <mergeCell ref="G33:H35"/>
    <mergeCell ref="N33:O35"/>
    <mergeCell ref="S33:U34"/>
    <mergeCell ref="AA33:AB35"/>
    <mergeCell ref="D34:E35"/>
    <mergeCell ref="J37:J38"/>
    <mergeCell ref="X37:Y38"/>
    <mergeCell ref="R41:S42"/>
    <mergeCell ref="R43:S43"/>
    <mergeCell ref="U44:U45"/>
    <mergeCell ref="X44:Y45"/>
    <mergeCell ref="R46:S47"/>
    <mergeCell ref="G47:G48"/>
    <mergeCell ref="AA47:AB48"/>
    <mergeCell ref="R48:S48"/>
    <mergeCell ref="G51:H53"/>
    <mergeCell ref="N51:O53"/>
    <mergeCell ref="S51:U52"/>
    <mergeCell ref="AA51:AB53"/>
    <mergeCell ref="D52:E53"/>
    <mergeCell ref="AD52:AE53"/>
    <mergeCell ref="D54:E54"/>
    <mergeCell ref="G54:H54"/>
    <mergeCell ref="N54:O54"/>
    <mergeCell ref="AA54:AB54"/>
    <mergeCell ref="AD54:AE54"/>
    <mergeCell ref="J55:J56"/>
    <mergeCell ref="X55:Y56"/>
    <mergeCell ref="G62:H64"/>
    <mergeCell ref="N62:O64"/>
    <mergeCell ref="AA62:AB64"/>
    <mergeCell ref="R62:T64"/>
    <mergeCell ref="AD63:AE64"/>
    <mergeCell ref="D65:E65"/>
    <mergeCell ref="G65:H65"/>
    <mergeCell ref="N65:O65"/>
    <mergeCell ref="AA65:AB65"/>
    <mergeCell ref="AD65:AE65"/>
    <mergeCell ref="D63:E64"/>
    <mergeCell ref="R65:T65"/>
  </mergeCells>
  <phoneticPr fontId="3"/>
  <pageMargins left="0.7" right="0.7" top="0.75" bottom="0.75" header="0.3" footer="0.3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AF312"/>
  <sheetViews>
    <sheetView showGridLines="0" topLeftCell="L13" zoomScaleNormal="100" workbookViewId="0">
      <selection activeCell="AB11" sqref="AB11"/>
    </sheetView>
  </sheetViews>
  <sheetFormatPr defaultColWidth="18.6640625" defaultRowHeight="15" customHeight="1"/>
  <cols>
    <col min="1" max="1" width="2.6640625" style="119" customWidth="1"/>
    <col min="2" max="2" width="4.6640625" style="119" customWidth="1"/>
    <col min="3" max="12" width="12.6640625" style="119" customWidth="1"/>
    <col min="13" max="13" width="9.33203125" style="119" customWidth="1"/>
    <col min="14" max="14" width="10.44140625" style="119" customWidth="1"/>
    <col min="15" max="15" width="12.109375" style="119" customWidth="1"/>
    <col min="16" max="16" width="12.6640625" style="119" customWidth="1"/>
    <col min="17" max="17" width="10" style="119" bestFit="1" customWidth="1"/>
    <col min="18" max="18" width="16.109375" style="119" customWidth="1"/>
    <col min="19" max="19" width="2.6640625" style="119" customWidth="1"/>
    <col min="20" max="20" width="18.44140625" style="119" bestFit="1" customWidth="1"/>
    <col min="21" max="21" width="9.77734375" style="119" bestFit="1" customWidth="1"/>
    <col min="22" max="22" width="10.44140625" style="119" customWidth="1"/>
    <col min="23" max="23" width="9.77734375" style="119" customWidth="1"/>
    <col min="24" max="24" width="10.6640625" style="119" customWidth="1"/>
    <col min="25" max="25" width="4.77734375" style="119" customWidth="1"/>
    <col min="26" max="26" width="24.21875" style="119" customWidth="1"/>
    <col min="27" max="27" width="15.33203125" style="119" customWidth="1"/>
    <col min="28" max="16384" width="18.6640625" style="119"/>
  </cols>
  <sheetData>
    <row r="1" spans="2:27" ht="22.5" customHeight="1">
      <c r="B1" s="120" t="s">
        <v>72</v>
      </c>
    </row>
    <row r="2" spans="2:27" ht="15" customHeight="1">
      <c r="C2" s="113" t="s">
        <v>136</v>
      </c>
      <c r="D2" s="113"/>
      <c r="G2" s="113" t="s">
        <v>136</v>
      </c>
      <c r="H2" s="113"/>
      <c r="L2" s="113" t="s">
        <v>136</v>
      </c>
      <c r="O2" s="113" t="s">
        <v>136</v>
      </c>
      <c r="P2" s="113" t="s">
        <v>138</v>
      </c>
      <c r="Q2" s="113" t="s">
        <v>135</v>
      </c>
      <c r="V2" s="198"/>
      <c r="W2" s="113" t="s">
        <v>144</v>
      </c>
      <c r="AA2" s="114" t="s">
        <v>144</v>
      </c>
    </row>
    <row r="3" spans="2:27" ht="15" customHeight="1">
      <c r="C3" s="987" t="s">
        <v>266</v>
      </c>
      <c r="D3" s="181"/>
      <c r="F3" s="986" t="s">
        <v>227</v>
      </c>
      <c r="G3" s="986"/>
      <c r="H3" s="181"/>
      <c r="J3" s="986"/>
      <c r="K3" s="986" t="s">
        <v>227</v>
      </c>
      <c r="L3" s="986"/>
      <c r="N3" s="978"/>
      <c r="O3" s="992" t="s">
        <v>237</v>
      </c>
      <c r="P3" s="993"/>
      <c r="Q3" s="994"/>
      <c r="S3" s="978" t="s">
        <v>383</v>
      </c>
      <c r="T3" s="979"/>
      <c r="U3" s="976" t="s">
        <v>263</v>
      </c>
      <c r="V3" s="976" t="s">
        <v>264</v>
      </c>
      <c r="W3" s="976" t="s">
        <v>103</v>
      </c>
      <c r="Y3" s="978" t="s">
        <v>64</v>
      </c>
      <c r="Z3" s="979"/>
      <c r="AA3" s="976" t="s">
        <v>58</v>
      </c>
    </row>
    <row r="4" spans="2:27" ht="30" customHeight="1">
      <c r="C4" s="977"/>
      <c r="D4" s="181"/>
      <c r="E4" s="115"/>
      <c r="F4" s="460" t="s">
        <v>221</v>
      </c>
      <c r="G4" s="460" t="s">
        <v>226</v>
      </c>
      <c r="H4" s="181"/>
      <c r="J4" s="986"/>
      <c r="K4" s="460" t="s">
        <v>221</v>
      </c>
      <c r="L4" s="460" t="s">
        <v>226</v>
      </c>
      <c r="N4" s="980"/>
      <c r="O4" s="460" t="s">
        <v>73</v>
      </c>
      <c r="P4" s="200" t="s">
        <v>233</v>
      </c>
      <c r="Q4" s="122" t="s">
        <v>83</v>
      </c>
      <c r="S4" s="980"/>
      <c r="T4" s="981"/>
      <c r="U4" s="977"/>
      <c r="V4" s="977"/>
      <c r="W4" s="977"/>
      <c r="Y4" s="980"/>
      <c r="Z4" s="981"/>
      <c r="AA4" s="977"/>
    </row>
    <row r="5" spans="2:27" ht="15" customHeight="1">
      <c r="C5" s="123">
        <f>与件データ作成シート!E15</f>
        <v>0</v>
      </c>
      <c r="D5" s="210"/>
      <c r="E5" s="115"/>
      <c r="F5" s="124">
        <f>IF(与件データ作成シート!$A$7=1,与件データ作成シート!E15,与件データ計算シート!$C$5*按分データ等!F7)</f>
        <v>0</v>
      </c>
      <c r="G5" s="124">
        <f>IF(与件データ作成シート!$A$7=1,与件データ作成シート!F15,与件データ計算シート!$C$5*按分データ等!G7)</f>
        <v>0</v>
      </c>
      <c r="H5" s="210"/>
      <c r="J5" s="130" t="s">
        <v>74</v>
      </c>
      <c r="K5" s="182">
        <f>F$5*按分データ等!D5/按分データ等!D$7</f>
        <v>0</v>
      </c>
      <c r="L5" s="182">
        <f>G$5*按分データ等!E5/按分データ等!E$7</f>
        <v>0</v>
      </c>
      <c r="N5" s="129" t="s">
        <v>74</v>
      </c>
      <c r="O5" s="151">
        <f>K5</f>
        <v>0</v>
      </c>
      <c r="P5" s="151">
        <f>按分データ等!D32</f>
        <v>7239</v>
      </c>
      <c r="Q5" s="149">
        <f>O5*P5/1000000</f>
        <v>0</v>
      </c>
      <c r="S5" s="437" t="s">
        <v>374</v>
      </c>
      <c r="T5" s="438"/>
      <c r="U5" s="133"/>
      <c r="V5" s="133"/>
      <c r="W5" s="133"/>
      <c r="Y5" s="523" t="s">
        <v>44</v>
      </c>
      <c r="Z5" s="524" t="s">
        <v>347</v>
      </c>
      <c r="AA5" s="525">
        <f t="shared" ref="AA5:AA43" si="0">SUMIF($S$6:$S$50,Z5,$W$6:$W$50)+SUMIF($T$6:$T$50,Z5,$W$6:$W$50)</f>
        <v>0</v>
      </c>
    </row>
    <row r="6" spans="2:27" ht="15" customHeight="1">
      <c r="F6" s="116" t="s">
        <v>254</v>
      </c>
      <c r="J6" s="128" t="s">
        <v>210</v>
      </c>
      <c r="K6" s="182">
        <f>F$5*按分データ等!D6/按分データ等!D$7</f>
        <v>0</v>
      </c>
      <c r="L6" s="182">
        <f>G$5*按分データ等!E6/按分データ等!E$7</f>
        <v>0</v>
      </c>
      <c r="N6" s="128" t="s">
        <v>210</v>
      </c>
      <c r="O6" s="152">
        <f>K6</f>
        <v>0</v>
      </c>
      <c r="P6" s="152">
        <f>按分データ等!E32</f>
        <v>33862</v>
      </c>
      <c r="Q6" s="150">
        <f>O6*P6/1000000</f>
        <v>0</v>
      </c>
      <c r="S6" s="439"/>
      <c r="T6" s="440" t="s">
        <v>142</v>
      </c>
      <c r="U6" s="134">
        <f>$Q$5*按分データ等!P7</f>
        <v>0</v>
      </c>
      <c r="V6" s="134">
        <f>$Q$6*按分データ等!Q7</f>
        <v>0</v>
      </c>
      <c r="W6" s="134">
        <f>SUM(U6:V6)</f>
        <v>0</v>
      </c>
      <c r="Y6" s="526" t="s">
        <v>19</v>
      </c>
      <c r="Z6" s="527" t="s">
        <v>0</v>
      </c>
      <c r="AA6" s="528">
        <f t="shared" si="0"/>
        <v>0</v>
      </c>
    </row>
    <row r="7" spans="2:27" ht="15" customHeight="1">
      <c r="F7" s="117" t="s">
        <v>255</v>
      </c>
      <c r="J7" s="121" t="s">
        <v>103</v>
      </c>
      <c r="K7" s="124">
        <f>SUM(K5:K6)</f>
        <v>0</v>
      </c>
      <c r="L7" s="124">
        <f>SUM(L5:L6)</f>
        <v>0</v>
      </c>
      <c r="N7" s="121" t="s">
        <v>103</v>
      </c>
      <c r="O7" s="124">
        <f>SUM(O5:O6)</f>
        <v>0</v>
      </c>
      <c r="P7" s="204"/>
      <c r="Q7" s="124">
        <f>SUM(Q5:Q6)</f>
        <v>0</v>
      </c>
      <c r="S7" s="439"/>
      <c r="T7" s="440" t="s">
        <v>90</v>
      </c>
      <c r="U7" s="134">
        <f>$Q$5*按分データ等!P8</f>
        <v>0</v>
      </c>
      <c r="V7" s="134">
        <f>$Q$6*按分データ等!Q8</f>
        <v>0</v>
      </c>
      <c r="W7" s="134">
        <f>SUM(U7:V7)</f>
        <v>0</v>
      </c>
      <c r="Y7" s="526" t="s">
        <v>20</v>
      </c>
      <c r="Z7" s="527" t="s">
        <v>87</v>
      </c>
      <c r="AA7" s="528">
        <f t="shared" si="0"/>
        <v>0</v>
      </c>
    </row>
    <row r="8" spans="2:27" ht="15" customHeight="1">
      <c r="F8" s="117" t="s">
        <v>256</v>
      </c>
      <c r="J8" s="116" t="s">
        <v>146</v>
      </c>
      <c r="N8" s="117" t="s">
        <v>250</v>
      </c>
      <c r="S8" s="441"/>
      <c r="T8" s="442" t="s">
        <v>143</v>
      </c>
      <c r="U8" s="134">
        <f>$Q$5*按分データ等!P9</f>
        <v>0</v>
      </c>
      <c r="V8" s="134">
        <f>$Q$6*按分データ等!Q9</f>
        <v>0</v>
      </c>
      <c r="W8" s="134">
        <f>SUM(U8:V8)</f>
        <v>0</v>
      </c>
      <c r="Y8" s="526" t="s">
        <v>21</v>
      </c>
      <c r="Z8" s="527" t="s">
        <v>1</v>
      </c>
      <c r="AA8" s="528">
        <f t="shared" si="0"/>
        <v>0</v>
      </c>
    </row>
    <row r="9" spans="2:27" ht="15" customHeight="1">
      <c r="F9" s="117" t="s">
        <v>410</v>
      </c>
      <c r="J9" s="117" t="s">
        <v>249</v>
      </c>
      <c r="S9" s="437" t="s">
        <v>92</v>
      </c>
      <c r="T9" s="438"/>
      <c r="U9" s="137">
        <f>$Q$5*按分データ等!P10</f>
        <v>0</v>
      </c>
      <c r="V9" s="137">
        <f>$Q$6*按分データ等!Q10</f>
        <v>0</v>
      </c>
      <c r="W9" s="137">
        <f>SUM(U9:V9)</f>
        <v>0</v>
      </c>
      <c r="Y9" s="529" t="s">
        <v>22</v>
      </c>
      <c r="Z9" s="530" t="s">
        <v>2</v>
      </c>
      <c r="AA9" s="531">
        <f t="shared" si="0"/>
        <v>0</v>
      </c>
    </row>
    <row r="10" spans="2:27" ht="15" customHeight="1">
      <c r="S10" s="443" t="s">
        <v>93</v>
      </c>
      <c r="T10" s="444"/>
      <c r="U10" s="137">
        <f>$Q$5*按分データ等!P11</f>
        <v>0</v>
      </c>
      <c r="V10" s="137">
        <f>$Q$6*按分データ等!Q11</f>
        <v>0</v>
      </c>
      <c r="W10" s="137">
        <f>SUM(U10:V10)</f>
        <v>0</v>
      </c>
      <c r="Y10" s="523" t="s">
        <v>23</v>
      </c>
      <c r="Z10" s="524" t="s">
        <v>3</v>
      </c>
      <c r="AA10" s="525">
        <f t="shared" si="0"/>
        <v>0</v>
      </c>
    </row>
    <row r="11" spans="2:27" ht="15" customHeight="1">
      <c r="S11" s="437" t="s">
        <v>375</v>
      </c>
      <c r="T11" s="438"/>
      <c r="U11" s="135"/>
      <c r="V11" s="135"/>
      <c r="W11" s="135"/>
      <c r="Y11" s="526" t="s">
        <v>24</v>
      </c>
      <c r="Z11" s="527" t="s">
        <v>4</v>
      </c>
      <c r="AA11" s="528">
        <f t="shared" si="0"/>
        <v>0</v>
      </c>
    </row>
    <row r="12" spans="2:27" ht="15" customHeight="1">
      <c r="S12" s="439"/>
      <c r="T12" s="440" t="s">
        <v>347</v>
      </c>
      <c r="U12" s="134">
        <f>$Q$5*按分データ等!P13</f>
        <v>0</v>
      </c>
      <c r="V12" s="134">
        <f>$Q$6*按分データ等!Q13</f>
        <v>0</v>
      </c>
      <c r="W12" s="134">
        <f t="shared" ref="W12:W24" si="1">SUM(U12:V12)</f>
        <v>0</v>
      </c>
      <c r="Y12" s="526" t="s">
        <v>25</v>
      </c>
      <c r="Z12" s="527" t="s">
        <v>348</v>
      </c>
      <c r="AA12" s="528">
        <f t="shared" si="0"/>
        <v>0</v>
      </c>
    </row>
    <row r="13" spans="2:27" ht="15" customHeight="1">
      <c r="S13" s="439"/>
      <c r="T13" s="440" t="s">
        <v>87</v>
      </c>
      <c r="U13" s="134">
        <f>$Q$5*按分データ等!P14</f>
        <v>0</v>
      </c>
      <c r="V13" s="134">
        <f>$Q$6*按分データ等!Q14</f>
        <v>0</v>
      </c>
      <c r="W13" s="134">
        <f t="shared" si="1"/>
        <v>0</v>
      </c>
      <c r="Y13" s="526" t="s">
        <v>26</v>
      </c>
      <c r="Z13" s="527" t="s">
        <v>5</v>
      </c>
      <c r="AA13" s="528">
        <f t="shared" si="0"/>
        <v>0</v>
      </c>
    </row>
    <row r="14" spans="2:27" ht="15" customHeight="1">
      <c r="S14" s="439"/>
      <c r="T14" s="440" t="s">
        <v>1</v>
      </c>
      <c r="U14" s="134">
        <f>$Q$5*按分データ等!P15</f>
        <v>0</v>
      </c>
      <c r="V14" s="134">
        <f>$Q$6*按分データ等!Q15</f>
        <v>0</v>
      </c>
      <c r="W14" s="134">
        <f t="shared" si="1"/>
        <v>0</v>
      </c>
      <c r="Y14" s="529" t="s">
        <v>27</v>
      </c>
      <c r="Z14" s="530" t="s">
        <v>6</v>
      </c>
      <c r="AA14" s="531">
        <f t="shared" si="0"/>
        <v>0</v>
      </c>
    </row>
    <row r="15" spans="2:27" ht="15" customHeight="1">
      <c r="S15" s="439"/>
      <c r="T15" s="440" t="s">
        <v>3</v>
      </c>
      <c r="U15" s="134">
        <f>$Q$5*按分データ等!P16</f>
        <v>0</v>
      </c>
      <c r="V15" s="134">
        <f>$Q$6*按分データ等!Q16</f>
        <v>0</v>
      </c>
      <c r="W15" s="134">
        <f t="shared" si="1"/>
        <v>0</v>
      </c>
      <c r="Y15" s="523" t="s">
        <v>28</v>
      </c>
      <c r="Z15" s="524" t="s">
        <v>7</v>
      </c>
      <c r="AA15" s="525">
        <f t="shared" si="0"/>
        <v>0</v>
      </c>
    </row>
    <row r="16" spans="2:27" ht="15" customHeight="1">
      <c r="S16" s="439"/>
      <c r="T16" s="440" t="s">
        <v>5</v>
      </c>
      <c r="U16" s="134">
        <f>$Q$5*按分データ等!P17</f>
        <v>0</v>
      </c>
      <c r="V16" s="134">
        <f>$Q$6*按分データ等!Q17</f>
        <v>0</v>
      </c>
      <c r="W16" s="134">
        <f t="shared" si="1"/>
        <v>0</v>
      </c>
      <c r="Y16" s="526" t="s">
        <v>29</v>
      </c>
      <c r="Z16" s="527" t="s">
        <v>8</v>
      </c>
      <c r="AA16" s="528">
        <f t="shared" si="0"/>
        <v>0</v>
      </c>
    </row>
    <row r="17" spans="14:27" ht="15" customHeight="1">
      <c r="S17" s="439"/>
      <c r="T17" s="440" t="s">
        <v>8</v>
      </c>
      <c r="U17" s="134">
        <f>$Q$5*按分データ等!P18</f>
        <v>0</v>
      </c>
      <c r="V17" s="134">
        <f>$Q$6*按分データ等!Q18</f>
        <v>0</v>
      </c>
      <c r="W17" s="134">
        <f t="shared" si="1"/>
        <v>0</v>
      </c>
      <c r="Y17" s="526" t="s">
        <v>30</v>
      </c>
      <c r="Z17" s="527" t="s">
        <v>349</v>
      </c>
      <c r="AA17" s="528">
        <f t="shared" si="0"/>
        <v>0</v>
      </c>
    </row>
    <row r="18" spans="14:27" ht="15" customHeight="1">
      <c r="S18" s="441"/>
      <c r="T18" s="442" t="s">
        <v>9</v>
      </c>
      <c r="U18" s="134">
        <f>$Q$5*按分データ等!P19</f>
        <v>0</v>
      </c>
      <c r="V18" s="134">
        <f>$Q$6*按分データ等!Q19</f>
        <v>0</v>
      </c>
      <c r="W18" s="134">
        <f t="shared" si="1"/>
        <v>0</v>
      </c>
      <c r="Y18" s="526" t="s">
        <v>31</v>
      </c>
      <c r="Z18" s="527" t="s">
        <v>350</v>
      </c>
      <c r="AA18" s="528">
        <f t="shared" si="0"/>
        <v>0</v>
      </c>
    </row>
    <row r="19" spans="14:27" ht="15" customHeight="1">
      <c r="S19" s="437" t="s">
        <v>376</v>
      </c>
      <c r="T19" s="438"/>
      <c r="U19" s="219"/>
      <c r="V19" s="219"/>
      <c r="W19" s="219"/>
      <c r="Y19" s="529" t="s">
        <v>32</v>
      </c>
      <c r="Z19" s="530" t="s">
        <v>351</v>
      </c>
      <c r="AA19" s="531">
        <f t="shared" si="0"/>
        <v>0</v>
      </c>
    </row>
    <row r="20" spans="14:27" ht="15" customHeight="1">
      <c r="S20" s="439"/>
      <c r="T20" s="440" t="s">
        <v>377</v>
      </c>
      <c r="U20" s="134">
        <f>$Q$5*按分データ等!P21</f>
        <v>0</v>
      </c>
      <c r="V20" s="134">
        <f>$Q$6*按分データ等!Q21</f>
        <v>0</v>
      </c>
      <c r="W20" s="134">
        <f t="shared" si="1"/>
        <v>0</v>
      </c>
      <c r="Y20" s="523" t="s">
        <v>33</v>
      </c>
      <c r="Z20" s="524" t="s">
        <v>88</v>
      </c>
      <c r="AA20" s="525">
        <f t="shared" si="0"/>
        <v>0</v>
      </c>
    </row>
    <row r="21" spans="14:27" ht="15" customHeight="1">
      <c r="S21" s="439"/>
      <c r="T21" s="440" t="s">
        <v>15</v>
      </c>
      <c r="U21" s="134">
        <f>$Q$5*按分データ等!P22</f>
        <v>0</v>
      </c>
      <c r="V21" s="134">
        <f>$Q$6*按分データ等!Q22</f>
        <v>0</v>
      </c>
      <c r="W21" s="134">
        <f t="shared" si="1"/>
        <v>0</v>
      </c>
      <c r="Y21" s="526" t="s">
        <v>34</v>
      </c>
      <c r="Z21" s="527" t="s">
        <v>352</v>
      </c>
      <c r="AA21" s="528">
        <f t="shared" si="0"/>
        <v>0</v>
      </c>
    </row>
    <row r="22" spans="14:27" ht="15" customHeight="1">
      <c r="S22" s="439"/>
      <c r="T22" s="440" t="s">
        <v>16</v>
      </c>
      <c r="U22" s="134">
        <f>$Q$5*按分データ等!P23</f>
        <v>0</v>
      </c>
      <c r="V22" s="134">
        <f>$Q$6*按分データ等!Q23</f>
        <v>0</v>
      </c>
      <c r="W22" s="134">
        <f t="shared" si="1"/>
        <v>0</v>
      </c>
      <c r="Y22" s="526" t="s">
        <v>35</v>
      </c>
      <c r="Z22" s="527" t="s">
        <v>353</v>
      </c>
      <c r="AA22" s="528">
        <f t="shared" si="0"/>
        <v>0</v>
      </c>
    </row>
    <row r="23" spans="14:27" ht="15" customHeight="1">
      <c r="S23" s="441"/>
      <c r="T23" s="442" t="s">
        <v>390</v>
      </c>
      <c r="U23" s="134">
        <f>$Q$5*按分データ等!P24</f>
        <v>0</v>
      </c>
      <c r="V23" s="134">
        <f>$Q$6*按分データ等!Q24</f>
        <v>0</v>
      </c>
      <c r="W23" s="134">
        <f t="shared" si="1"/>
        <v>0</v>
      </c>
      <c r="Y23" s="526" t="s">
        <v>36</v>
      </c>
      <c r="Z23" s="527" t="s">
        <v>53</v>
      </c>
      <c r="AA23" s="528">
        <f t="shared" si="0"/>
        <v>0</v>
      </c>
    </row>
    <row r="24" spans="14:27" ht="15" customHeight="1">
      <c r="S24" s="110" t="s">
        <v>103</v>
      </c>
      <c r="T24" s="807"/>
      <c r="U24" s="132">
        <f>SUM(U5:U23)</f>
        <v>0</v>
      </c>
      <c r="V24" s="132">
        <f t="shared" ref="V24" si="2">SUM(V5:V23)</f>
        <v>0</v>
      </c>
      <c r="W24" s="132">
        <f t="shared" si="1"/>
        <v>0</v>
      </c>
      <c r="Y24" s="529" t="s">
        <v>94</v>
      </c>
      <c r="Z24" s="530" t="s">
        <v>9</v>
      </c>
      <c r="AA24" s="531">
        <f t="shared" si="0"/>
        <v>0</v>
      </c>
    </row>
    <row r="25" spans="14:27" ht="15" customHeight="1">
      <c r="S25" s="117" t="s">
        <v>251</v>
      </c>
      <c r="T25" s="449"/>
      <c r="U25" s="209"/>
      <c r="V25" s="209"/>
      <c r="W25" s="209"/>
      <c r="Y25" s="523" t="s">
        <v>104</v>
      </c>
      <c r="Z25" s="524" t="s">
        <v>10</v>
      </c>
      <c r="AA25" s="525">
        <f t="shared" si="0"/>
        <v>0</v>
      </c>
    </row>
    <row r="26" spans="14:27" ht="15" customHeight="1">
      <c r="S26" s="448"/>
      <c r="T26" s="449"/>
      <c r="U26" s="203"/>
      <c r="V26" s="203"/>
      <c r="W26" s="203"/>
      <c r="Y26" s="526" t="s">
        <v>105</v>
      </c>
      <c r="Z26" s="527" t="s">
        <v>11</v>
      </c>
      <c r="AA26" s="528">
        <f t="shared" si="0"/>
        <v>0</v>
      </c>
    </row>
    <row r="27" spans="14:27" ht="15" customHeight="1">
      <c r="O27" s="113" t="s">
        <v>136</v>
      </c>
      <c r="P27" s="113" t="s">
        <v>138</v>
      </c>
      <c r="Q27" s="113" t="s">
        <v>135</v>
      </c>
      <c r="W27" s="113" t="s">
        <v>144</v>
      </c>
      <c r="Y27" s="526" t="s">
        <v>106</v>
      </c>
      <c r="Z27" s="527" t="s">
        <v>354</v>
      </c>
      <c r="AA27" s="528">
        <f t="shared" si="0"/>
        <v>0</v>
      </c>
    </row>
    <row r="28" spans="14:27" ht="15" customHeight="1">
      <c r="N28" s="978"/>
      <c r="O28" s="992" t="s">
        <v>238</v>
      </c>
      <c r="P28" s="993"/>
      <c r="Q28" s="994"/>
      <c r="R28" s="985"/>
      <c r="S28" s="988" t="s">
        <v>384</v>
      </c>
      <c r="T28" s="989"/>
      <c r="U28" s="982" t="s">
        <v>263</v>
      </c>
      <c r="V28" s="982" t="s">
        <v>264</v>
      </c>
      <c r="W28" s="982" t="s">
        <v>231</v>
      </c>
      <c r="X28" s="984"/>
      <c r="Y28" s="526" t="s">
        <v>107</v>
      </c>
      <c r="Z28" s="527" t="s">
        <v>89</v>
      </c>
      <c r="AA28" s="528">
        <f t="shared" si="0"/>
        <v>0</v>
      </c>
    </row>
    <row r="29" spans="14:27" ht="15" customHeight="1">
      <c r="N29" s="980"/>
      <c r="O29" s="460" t="s">
        <v>73</v>
      </c>
      <c r="P29" s="200" t="s">
        <v>233</v>
      </c>
      <c r="Q29" s="122" t="s">
        <v>83</v>
      </c>
      <c r="R29" s="985"/>
      <c r="S29" s="990"/>
      <c r="T29" s="991"/>
      <c r="U29" s="983"/>
      <c r="V29" s="983"/>
      <c r="W29" s="983"/>
      <c r="X29" s="984"/>
      <c r="Y29" s="529" t="s">
        <v>355</v>
      </c>
      <c r="Z29" s="530" t="s">
        <v>356</v>
      </c>
      <c r="AA29" s="531">
        <f t="shared" si="0"/>
        <v>0</v>
      </c>
    </row>
    <row r="30" spans="14:27" ht="15" customHeight="1">
      <c r="N30" s="129" t="s">
        <v>74</v>
      </c>
      <c r="O30" s="151">
        <f>L5</f>
        <v>0</v>
      </c>
      <c r="P30" s="151">
        <f>按分データ等!F32</f>
        <v>4939</v>
      </c>
      <c r="Q30" s="149">
        <f>O30*P30/1000000</f>
        <v>0</v>
      </c>
      <c r="S30" s="461"/>
      <c r="T30" s="462" t="s">
        <v>92</v>
      </c>
      <c r="U30" s="463">
        <f>$Q$30*按分データ等!O31</f>
        <v>0</v>
      </c>
      <c r="V30" s="463">
        <f>$Q$31*按分データ等!P31</f>
        <v>0</v>
      </c>
      <c r="W30" s="463">
        <f>SUM(U30:V30)</f>
        <v>0</v>
      </c>
      <c r="Y30" s="523" t="s">
        <v>108</v>
      </c>
      <c r="Z30" s="524" t="s">
        <v>12</v>
      </c>
      <c r="AA30" s="525">
        <f t="shared" si="0"/>
        <v>0</v>
      </c>
    </row>
    <row r="31" spans="14:27" ht="15" customHeight="1">
      <c r="N31" s="128" t="s">
        <v>210</v>
      </c>
      <c r="O31" s="196">
        <f>L6</f>
        <v>0</v>
      </c>
      <c r="P31" s="152">
        <f>按分データ等!G32</f>
        <v>55262</v>
      </c>
      <c r="Q31" s="150">
        <f>O31*P31/1000000</f>
        <v>0</v>
      </c>
      <c r="S31" s="464"/>
      <c r="T31" s="465" t="s">
        <v>93</v>
      </c>
      <c r="U31" s="466">
        <f>$Q$30*按分データ等!O32</f>
        <v>0</v>
      </c>
      <c r="V31" s="466">
        <f>$Q$31*按分データ等!P32</f>
        <v>0</v>
      </c>
      <c r="W31" s="466">
        <f t="shared" ref="W31:W48" si="3">SUM(U31:V31)</f>
        <v>0</v>
      </c>
      <c r="Y31" s="526" t="s">
        <v>109</v>
      </c>
      <c r="Z31" s="527" t="s">
        <v>13</v>
      </c>
      <c r="AA31" s="528">
        <f t="shared" si="0"/>
        <v>0</v>
      </c>
    </row>
    <row r="32" spans="14:27" ht="15" customHeight="1">
      <c r="N32" s="121" t="s">
        <v>103</v>
      </c>
      <c r="O32" s="124">
        <f>SUM(O30:O31)</f>
        <v>0</v>
      </c>
      <c r="P32" s="204"/>
      <c r="Q32" s="124">
        <f>SUM(Q30:Q31)</f>
        <v>0</v>
      </c>
      <c r="S32" s="467" t="s">
        <v>77</v>
      </c>
      <c r="T32" s="468"/>
      <c r="U32" s="469"/>
      <c r="V32" s="469"/>
      <c r="W32" s="469"/>
      <c r="Y32" s="526" t="s">
        <v>110</v>
      </c>
      <c r="Z32" s="527" t="s">
        <v>357</v>
      </c>
      <c r="AA32" s="528">
        <f t="shared" si="0"/>
        <v>0</v>
      </c>
    </row>
    <row r="33" spans="14:27" ht="15" customHeight="1">
      <c r="N33" s="117" t="s">
        <v>250</v>
      </c>
      <c r="S33" s="467"/>
      <c r="T33" s="470" t="s">
        <v>120</v>
      </c>
      <c r="U33" s="471">
        <f>$Q$30*按分データ等!O34</f>
        <v>0</v>
      </c>
      <c r="V33" s="471">
        <f>$Q$31*按分データ等!P34</f>
        <v>0</v>
      </c>
      <c r="W33" s="471">
        <f t="shared" si="3"/>
        <v>0</v>
      </c>
      <c r="Y33" s="526" t="s">
        <v>111</v>
      </c>
      <c r="Z33" s="527" t="s">
        <v>91</v>
      </c>
      <c r="AA33" s="528">
        <f t="shared" si="0"/>
        <v>0</v>
      </c>
    </row>
    <row r="34" spans="14:27" ht="15" customHeight="1">
      <c r="S34" s="467"/>
      <c r="T34" s="470" t="s">
        <v>272</v>
      </c>
      <c r="U34" s="471">
        <f>$Q$30*按分データ等!O35</f>
        <v>0</v>
      </c>
      <c r="V34" s="471">
        <f>$Q$31*按分データ等!P35</f>
        <v>0</v>
      </c>
      <c r="W34" s="471">
        <f t="shared" si="3"/>
        <v>0</v>
      </c>
      <c r="Y34" s="529" t="s">
        <v>112</v>
      </c>
      <c r="Z34" s="530" t="s">
        <v>14</v>
      </c>
      <c r="AA34" s="531">
        <f t="shared" si="0"/>
        <v>0</v>
      </c>
    </row>
    <row r="35" spans="14:27" ht="15" customHeight="1">
      <c r="S35" s="461" t="s">
        <v>229</v>
      </c>
      <c r="T35" s="472"/>
      <c r="U35" s="473"/>
      <c r="V35" s="473"/>
      <c r="W35" s="473"/>
      <c r="Y35" s="523" t="s">
        <v>113</v>
      </c>
      <c r="Z35" s="524" t="s">
        <v>15</v>
      </c>
      <c r="AA35" s="525">
        <f t="shared" si="0"/>
        <v>0</v>
      </c>
    </row>
    <row r="36" spans="14:27" ht="15" customHeight="1">
      <c r="S36" s="467"/>
      <c r="T36" s="470" t="s">
        <v>120</v>
      </c>
      <c r="U36" s="471">
        <f>$Q$30*按分データ等!O37</f>
        <v>0</v>
      </c>
      <c r="V36" s="471">
        <f>$Q$31*按分データ等!P37</f>
        <v>0</v>
      </c>
      <c r="W36" s="471">
        <f t="shared" si="3"/>
        <v>0</v>
      </c>
      <c r="Y36" s="526" t="s">
        <v>114</v>
      </c>
      <c r="Z36" s="527" t="s">
        <v>358</v>
      </c>
      <c r="AA36" s="528">
        <f t="shared" si="0"/>
        <v>0</v>
      </c>
    </row>
    <row r="37" spans="14:27" ht="15" customHeight="1">
      <c r="S37" s="467"/>
      <c r="T37" s="470" t="s">
        <v>273</v>
      </c>
      <c r="U37" s="471">
        <f>$Q$30*按分データ等!O38</f>
        <v>0</v>
      </c>
      <c r="V37" s="471">
        <f>$Q$31*按分データ等!P38</f>
        <v>0</v>
      </c>
      <c r="W37" s="471">
        <f t="shared" si="3"/>
        <v>0</v>
      </c>
      <c r="Y37" s="526" t="s">
        <v>115</v>
      </c>
      <c r="Z37" s="527" t="s">
        <v>359</v>
      </c>
      <c r="AA37" s="528">
        <f t="shared" si="0"/>
        <v>0</v>
      </c>
    </row>
    <row r="38" spans="14:27" ht="15" customHeight="1">
      <c r="S38" s="467"/>
      <c r="T38" s="470" t="s">
        <v>121</v>
      </c>
      <c r="U38" s="471">
        <f>$Q$30*按分データ等!O39</f>
        <v>0</v>
      </c>
      <c r="V38" s="471">
        <f>$Q$31*按分データ等!P39</f>
        <v>0</v>
      </c>
      <c r="W38" s="471">
        <f t="shared" si="3"/>
        <v>0</v>
      </c>
      <c r="Y38" s="526" t="s">
        <v>116</v>
      </c>
      <c r="Z38" s="527" t="s">
        <v>16</v>
      </c>
      <c r="AA38" s="528">
        <f t="shared" si="0"/>
        <v>0</v>
      </c>
    </row>
    <row r="39" spans="14:27" ht="15" customHeight="1">
      <c r="S39" s="467"/>
      <c r="T39" s="470" t="s">
        <v>272</v>
      </c>
      <c r="U39" s="471">
        <f>$Q$30*按分データ等!O40</f>
        <v>0</v>
      </c>
      <c r="V39" s="471">
        <f>$Q$31*按分データ等!P40</f>
        <v>0</v>
      </c>
      <c r="W39" s="471">
        <f t="shared" si="3"/>
        <v>0</v>
      </c>
      <c r="Y39" s="529" t="s">
        <v>360</v>
      </c>
      <c r="Z39" s="530" t="s">
        <v>92</v>
      </c>
      <c r="AA39" s="531">
        <f t="shared" si="0"/>
        <v>0</v>
      </c>
    </row>
    <row r="40" spans="14:27" ht="15" customHeight="1">
      <c r="S40" s="467"/>
      <c r="T40" s="470" t="s">
        <v>391</v>
      </c>
      <c r="U40" s="471">
        <f>$Q$30*按分データ等!O41</f>
        <v>0</v>
      </c>
      <c r="V40" s="471">
        <f>$Q$31*按分データ等!P41</f>
        <v>0</v>
      </c>
      <c r="W40" s="471">
        <f t="shared" si="3"/>
        <v>0</v>
      </c>
      <c r="Y40" s="523" t="s">
        <v>361</v>
      </c>
      <c r="Z40" s="524" t="s">
        <v>93</v>
      </c>
      <c r="AA40" s="525">
        <f t="shared" si="0"/>
        <v>0</v>
      </c>
    </row>
    <row r="41" spans="14:27" ht="15" customHeight="1">
      <c r="S41" s="461" t="s">
        <v>230</v>
      </c>
      <c r="T41" s="472"/>
      <c r="U41" s="473"/>
      <c r="V41" s="473"/>
      <c r="W41" s="473"/>
      <c r="Y41" s="526" t="s">
        <v>117</v>
      </c>
      <c r="Z41" s="527" t="s">
        <v>392</v>
      </c>
      <c r="AA41" s="528">
        <f t="shared" si="0"/>
        <v>0</v>
      </c>
    </row>
    <row r="42" spans="14:27" ht="15" customHeight="1">
      <c r="S42" s="467"/>
      <c r="T42" s="470" t="s">
        <v>347</v>
      </c>
      <c r="U42" s="471">
        <f>$Q$30*按分データ等!O43</f>
        <v>0</v>
      </c>
      <c r="V42" s="471">
        <f>$Q$31*按分データ等!P43</f>
        <v>0</v>
      </c>
      <c r="W42" s="471">
        <f t="shared" si="3"/>
        <v>0</v>
      </c>
      <c r="Y42" s="526" t="s">
        <v>118</v>
      </c>
      <c r="Z42" s="527" t="s">
        <v>17</v>
      </c>
      <c r="AA42" s="528">
        <f t="shared" si="0"/>
        <v>0</v>
      </c>
    </row>
    <row r="43" spans="14:27" ht="15" customHeight="1">
      <c r="S43" s="467"/>
      <c r="T43" s="470" t="s">
        <v>274</v>
      </c>
      <c r="U43" s="471">
        <f>$Q$30*按分データ等!O44</f>
        <v>0</v>
      </c>
      <c r="V43" s="471">
        <f>$Q$31*按分データ等!P44</f>
        <v>0</v>
      </c>
      <c r="W43" s="471">
        <f t="shared" si="3"/>
        <v>0</v>
      </c>
      <c r="Y43" s="529" t="s">
        <v>119</v>
      </c>
      <c r="Z43" s="530" t="s">
        <v>18</v>
      </c>
      <c r="AA43" s="531">
        <f t="shared" si="0"/>
        <v>0</v>
      </c>
    </row>
    <row r="44" spans="14:27" ht="15" customHeight="1">
      <c r="S44" s="467"/>
      <c r="T44" s="470" t="s">
        <v>275</v>
      </c>
      <c r="U44" s="471">
        <f>$Q$30*按分データ等!O45</f>
        <v>0</v>
      </c>
      <c r="V44" s="471">
        <f>$Q$31*按分データ等!P45</f>
        <v>0</v>
      </c>
      <c r="W44" s="471">
        <f t="shared" si="3"/>
        <v>0</v>
      </c>
      <c r="Y44" s="460"/>
      <c r="Z44" s="121" t="s">
        <v>37</v>
      </c>
      <c r="AA44" s="132">
        <f>SUM(AA5:AA43)</f>
        <v>0</v>
      </c>
    </row>
    <row r="45" spans="14:27" ht="15" customHeight="1">
      <c r="S45" s="467"/>
      <c r="T45" s="470" t="s">
        <v>276</v>
      </c>
      <c r="U45" s="471">
        <f>$Q$30*按分データ等!O46</f>
        <v>0</v>
      </c>
      <c r="V45" s="471">
        <f>$Q$31*按分データ等!P46</f>
        <v>0</v>
      </c>
      <c r="W45" s="471">
        <f t="shared" si="3"/>
        <v>0</v>
      </c>
      <c r="Y45" s="117" t="s">
        <v>382</v>
      </c>
      <c r="AA45" s="126"/>
    </row>
    <row r="46" spans="14:27" ht="15" customHeight="1">
      <c r="S46" s="467"/>
      <c r="T46" s="470" t="s">
        <v>378</v>
      </c>
      <c r="U46" s="471">
        <f>$Q$30*按分データ等!O47</f>
        <v>0</v>
      </c>
      <c r="V46" s="471">
        <f>$Q$31*按分データ等!P47</f>
        <v>0</v>
      </c>
      <c r="W46" s="471">
        <f t="shared" si="3"/>
        <v>0</v>
      </c>
      <c r="Z46" s="117"/>
      <c r="AA46" s="126"/>
    </row>
    <row r="47" spans="14:27" ht="15" customHeight="1">
      <c r="S47" s="467"/>
      <c r="T47" s="470" t="s">
        <v>379</v>
      </c>
      <c r="U47" s="471">
        <f>$Q$30*按分データ等!O48</f>
        <v>0</v>
      </c>
      <c r="V47" s="471">
        <f>$Q$31*按分データ等!P48</f>
        <v>0</v>
      </c>
      <c r="W47" s="471">
        <f t="shared" si="3"/>
        <v>0</v>
      </c>
      <c r="Y47" s="117"/>
      <c r="AA47" s="126"/>
    </row>
    <row r="48" spans="14:27" ht="15" customHeight="1">
      <c r="S48" s="467"/>
      <c r="T48" s="474" t="s">
        <v>380</v>
      </c>
      <c r="U48" s="471">
        <f>$Q$30*按分データ等!O49</f>
        <v>0</v>
      </c>
      <c r="V48" s="471">
        <f>$Q$31*按分データ等!P49</f>
        <v>0</v>
      </c>
      <c r="W48" s="471">
        <f t="shared" si="3"/>
        <v>0</v>
      </c>
      <c r="X48" s="126"/>
      <c r="Y48" s="117"/>
      <c r="AA48" s="126"/>
    </row>
    <row r="49" spans="2:27" ht="15" customHeight="1">
      <c r="S49" s="467"/>
      <c r="T49" s="470" t="s">
        <v>9</v>
      </c>
      <c r="U49" s="471">
        <f>$Q$30*按分データ等!O50</f>
        <v>0</v>
      </c>
      <c r="V49" s="471">
        <f>$Q$31*按分データ等!P50</f>
        <v>0</v>
      </c>
      <c r="W49" s="471">
        <f>SUM(U49:V49)</f>
        <v>0</v>
      </c>
      <c r="X49" s="126"/>
      <c r="Y49" s="117"/>
      <c r="AA49" s="126"/>
    </row>
    <row r="50" spans="2:27" ht="15" customHeight="1">
      <c r="S50" s="467"/>
      <c r="T50" s="808" t="s">
        <v>277</v>
      </c>
      <c r="U50" s="809">
        <f>$Q$30*按分データ等!O51</f>
        <v>0</v>
      </c>
      <c r="V50" s="809">
        <f>$Q$31*按分データ等!P51</f>
        <v>0</v>
      </c>
      <c r="W50" s="809">
        <f>SUM(U50:V50)</f>
        <v>0</v>
      </c>
      <c r="X50" s="126"/>
      <c r="Y50" s="117"/>
      <c r="AA50" s="126"/>
    </row>
    <row r="51" spans="2:27" ht="15" customHeight="1">
      <c r="S51" s="476" t="s">
        <v>231</v>
      </c>
      <c r="T51" s="477"/>
      <c r="U51" s="478">
        <f>SUM(U30:U50)</f>
        <v>0</v>
      </c>
      <c r="V51" s="479">
        <f>SUM(V30:V50)</f>
        <v>0</v>
      </c>
      <c r="W51" s="479">
        <f>SUM(U51:V51)</f>
        <v>0</v>
      </c>
      <c r="X51" s="126"/>
    </row>
    <row r="52" spans="2:27" ht="15" customHeight="1">
      <c r="S52" s="117" t="s">
        <v>251</v>
      </c>
      <c r="W52" s="113"/>
      <c r="X52" s="126"/>
    </row>
    <row r="53" spans="2:27" ht="15" customHeight="1">
      <c r="S53" s="117"/>
      <c r="W53" s="113"/>
      <c r="X53" s="126"/>
    </row>
    <row r="54" spans="2:27" ht="15" customHeight="1">
      <c r="B54" s="480" t="s">
        <v>211</v>
      </c>
      <c r="S54" s="117"/>
      <c r="W54" s="113"/>
    </row>
    <row r="55" spans="2:27" ht="15" customHeight="1">
      <c r="B55" s="120"/>
      <c r="D55" s="113" t="s">
        <v>136</v>
      </c>
      <c r="H55" s="113" t="s">
        <v>136</v>
      </c>
      <c r="K55" s="113" t="s">
        <v>136</v>
      </c>
      <c r="L55" s="113" t="s">
        <v>138</v>
      </c>
      <c r="M55" s="113"/>
      <c r="O55" s="113" t="s">
        <v>136</v>
      </c>
      <c r="P55" s="113" t="s">
        <v>138</v>
      </c>
      <c r="Q55" s="113" t="s">
        <v>135</v>
      </c>
      <c r="W55" s="113" t="s">
        <v>144</v>
      </c>
      <c r="Z55" s="114"/>
      <c r="AA55" s="114" t="s">
        <v>144</v>
      </c>
    </row>
    <row r="56" spans="2:27" ht="15" customHeight="1">
      <c r="C56" s="976"/>
      <c r="D56" s="976" t="s">
        <v>267</v>
      </c>
      <c r="F56" s="976"/>
      <c r="G56" s="978" t="s">
        <v>73</v>
      </c>
      <c r="H56" s="979"/>
      <c r="J56" s="976"/>
      <c r="K56" s="978" t="s">
        <v>73</v>
      </c>
      <c r="L56" s="979"/>
      <c r="M56" s="118"/>
      <c r="N56" s="978"/>
      <c r="O56" s="992" t="s">
        <v>248</v>
      </c>
      <c r="P56" s="993"/>
      <c r="Q56" s="994"/>
      <c r="R56" s="118"/>
      <c r="S56" s="978" t="s">
        <v>383</v>
      </c>
      <c r="T56" s="979"/>
      <c r="U56" s="976" t="s">
        <v>263</v>
      </c>
      <c r="V56" s="976" t="s">
        <v>264</v>
      </c>
      <c r="W56" s="976" t="s">
        <v>103</v>
      </c>
      <c r="Y56" s="978" t="s">
        <v>64</v>
      </c>
      <c r="Z56" s="979"/>
      <c r="AA56" s="976" t="s">
        <v>58</v>
      </c>
    </row>
    <row r="57" spans="2:27" ht="15" customHeight="1">
      <c r="C57" s="977"/>
      <c r="D57" s="977"/>
      <c r="F57" s="977"/>
      <c r="G57" s="460" t="s">
        <v>228</v>
      </c>
      <c r="H57" s="460" t="s">
        <v>226</v>
      </c>
      <c r="J57" s="977"/>
      <c r="K57" s="460" t="s">
        <v>228</v>
      </c>
      <c r="L57" s="460" t="s">
        <v>226</v>
      </c>
      <c r="M57" s="118"/>
      <c r="N57" s="980"/>
      <c r="O57" s="460" t="s">
        <v>73</v>
      </c>
      <c r="P57" s="200" t="s">
        <v>233</v>
      </c>
      <c r="Q57" s="122" t="s">
        <v>83</v>
      </c>
      <c r="R57" s="118"/>
      <c r="S57" s="980"/>
      <c r="T57" s="981"/>
      <c r="U57" s="977"/>
      <c r="V57" s="977"/>
      <c r="W57" s="977"/>
      <c r="Y57" s="980"/>
      <c r="Z57" s="981"/>
      <c r="AA57" s="977"/>
    </row>
    <row r="58" spans="2:27" ht="15" customHeight="1">
      <c r="C58" s="130" t="s">
        <v>74</v>
      </c>
      <c r="D58" s="202">
        <f>与件データ作成シート!E30</f>
        <v>0</v>
      </c>
      <c r="F58" s="130" t="s">
        <v>74</v>
      </c>
      <c r="G58" s="134">
        <f>IF(与件データ作成シート!$A$7=2,与件データ計算シート!$D58*按分データ等!D5/SUM(按分データ等!$D5:$E5),与件データ作成シート!E30)</f>
        <v>0</v>
      </c>
      <c r="H58" s="134">
        <f>IF(与件データ作成シート!$A$7=2,与件データ計算シート!$D58*按分データ等!E5/SUM(按分データ等!$D5:$E5),与件データ作成シート!F30)</f>
        <v>0</v>
      </c>
      <c r="J58" s="129" t="s">
        <v>74</v>
      </c>
      <c r="K58" s="142">
        <f>G58</f>
        <v>0</v>
      </c>
      <c r="L58" s="142">
        <f>H58</f>
        <v>0</v>
      </c>
      <c r="M58" s="203"/>
      <c r="N58" s="129" t="s">
        <v>74</v>
      </c>
      <c r="O58" s="151">
        <f>K58</f>
        <v>0</v>
      </c>
      <c r="P58" s="151">
        <f>按分データ等!D32</f>
        <v>7239</v>
      </c>
      <c r="Q58" s="149">
        <f>O58*P58/1000000</f>
        <v>0</v>
      </c>
      <c r="R58" s="203"/>
      <c r="S58" s="437" t="s">
        <v>374</v>
      </c>
      <c r="T58" s="438"/>
      <c r="U58" s="133"/>
      <c r="V58" s="133"/>
      <c r="W58" s="133"/>
      <c r="Y58" s="523" t="s">
        <v>44</v>
      </c>
      <c r="Z58" s="524" t="s">
        <v>347</v>
      </c>
      <c r="AA58" s="525">
        <f t="shared" ref="AA58:AA96" ca="1" si="4">SUMIF($S$58:$S$102,Z58,$W$58:$W$102)+SUMIF($T$58:$T$102,Z58,$W$58:$W$100)</f>
        <v>0</v>
      </c>
    </row>
    <row r="59" spans="2:27" ht="15" customHeight="1">
      <c r="C59" s="201" t="str">
        <f>与件データ作成シート!D31</f>
        <v>宿泊客数（実数）</v>
      </c>
      <c r="D59" s="139">
        <f>与件データ作成シート!E31</f>
        <v>0</v>
      </c>
      <c r="F59" s="201" t="str">
        <f>与件データ作成シート!D31</f>
        <v>宿泊客数（実数）</v>
      </c>
      <c r="G59" s="147">
        <f>IF(与件データ作成シート!$A$7=2,与件データ計算シート!$D59*按分データ等!D6/SUM(按分データ等!$D6:$E6),与件データ作成シート!E31)</f>
        <v>0</v>
      </c>
      <c r="H59" s="147">
        <f>IF(与件データ作成シート!$A$7=2,与件データ計算シート!$D59*按分データ等!E6/SUM(按分データ等!$D6:$E6),与件データ作成シート!F31)</f>
        <v>0</v>
      </c>
      <c r="J59" s="130" t="s">
        <v>210</v>
      </c>
      <c r="K59" s="139">
        <f>IF($F$59="延べ宿泊客数",G59/按分データ等!E18,与件データ計算シート!G59)</f>
        <v>0</v>
      </c>
      <c r="L59" s="139">
        <f>IF($F$59="延べ宿泊客数",H59/按分データ等!F18,与件データ計算シート!H59)</f>
        <v>0</v>
      </c>
      <c r="M59" s="203"/>
      <c r="N59" s="128" t="s">
        <v>210</v>
      </c>
      <c r="O59" s="152">
        <f>K59</f>
        <v>0</v>
      </c>
      <c r="P59" s="152">
        <f>按分データ等!E32</f>
        <v>33862</v>
      </c>
      <c r="Q59" s="150">
        <f>O59*P59/1000000</f>
        <v>0</v>
      </c>
      <c r="R59" s="203"/>
      <c r="S59" s="439"/>
      <c r="T59" s="440" t="s">
        <v>142</v>
      </c>
      <c r="U59" s="134">
        <f>$Q$58*按分データ等!P7</f>
        <v>0</v>
      </c>
      <c r="V59" s="134">
        <f>$Q$59*按分データ等!Q7</f>
        <v>0</v>
      </c>
      <c r="W59" s="134">
        <f>SUM(U59:V59)</f>
        <v>0</v>
      </c>
      <c r="Y59" s="526" t="s">
        <v>19</v>
      </c>
      <c r="Z59" s="527" t="s">
        <v>0</v>
      </c>
      <c r="AA59" s="528">
        <f t="shared" ca="1" si="4"/>
        <v>0</v>
      </c>
    </row>
    <row r="60" spans="2:27" ht="12" customHeight="1">
      <c r="C60" s="121" t="s">
        <v>103</v>
      </c>
      <c r="D60" s="132">
        <f>SUM(D58:D59)</f>
        <v>0</v>
      </c>
      <c r="F60" s="121" t="s">
        <v>103</v>
      </c>
      <c r="G60" s="132">
        <f>SUM(G58:G59)</f>
        <v>0</v>
      </c>
      <c r="H60" s="132">
        <f>SUM(H58:H59)</f>
        <v>0</v>
      </c>
      <c r="J60" s="121" t="s">
        <v>103</v>
      </c>
      <c r="K60" s="132">
        <f>SUM(K58:K59)</f>
        <v>0</v>
      </c>
      <c r="L60" s="132">
        <f>SUM(L58:L59)</f>
        <v>0</v>
      </c>
      <c r="M60" s="203"/>
      <c r="N60" s="121" t="s">
        <v>103</v>
      </c>
      <c r="O60" s="124">
        <f>SUM(O58:O59)</f>
        <v>0</v>
      </c>
      <c r="P60" s="204"/>
      <c r="Q60" s="124">
        <f>SUM(Q58:Q59)</f>
        <v>0</v>
      </c>
      <c r="R60" s="203"/>
      <c r="S60" s="439"/>
      <c r="T60" s="440" t="s">
        <v>90</v>
      </c>
      <c r="U60" s="134">
        <f>$Q$58*按分データ等!P8</f>
        <v>0</v>
      </c>
      <c r="V60" s="134">
        <f>$Q$59*按分データ等!Q8</f>
        <v>0</v>
      </c>
      <c r="W60" s="134">
        <f>SUM(U60:V60)</f>
        <v>0</v>
      </c>
      <c r="Y60" s="526" t="s">
        <v>20</v>
      </c>
      <c r="Z60" s="527" t="s">
        <v>87</v>
      </c>
      <c r="AA60" s="528">
        <f t="shared" ca="1" si="4"/>
        <v>0</v>
      </c>
    </row>
    <row r="61" spans="2:27" ht="12" customHeight="1">
      <c r="F61" s="116" t="s">
        <v>254</v>
      </c>
      <c r="J61" s="117" t="s">
        <v>252</v>
      </c>
      <c r="N61" s="117" t="s">
        <v>250</v>
      </c>
      <c r="S61" s="441"/>
      <c r="T61" s="442" t="s">
        <v>143</v>
      </c>
      <c r="U61" s="134">
        <f>$Q$58*按分データ等!P9</f>
        <v>0</v>
      </c>
      <c r="V61" s="134">
        <f>$Q$59*按分データ等!Q9</f>
        <v>0</v>
      </c>
      <c r="W61" s="134">
        <f>SUM(U61:V61)</f>
        <v>0</v>
      </c>
      <c r="Y61" s="526" t="s">
        <v>21</v>
      </c>
      <c r="Z61" s="527" t="s">
        <v>1</v>
      </c>
      <c r="AA61" s="528">
        <f t="shared" ca="1" si="4"/>
        <v>0</v>
      </c>
    </row>
    <row r="62" spans="2:27" ht="15" customHeight="1">
      <c r="F62" s="117" t="s">
        <v>255</v>
      </c>
      <c r="J62" s="117" t="s">
        <v>253</v>
      </c>
      <c r="S62" s="437" t="s">
        <v>92</v>
      </c>
      <c r="T62" s="438"/>
      <c r="U62" s="137">
        <f>$Q$58*按分データ等!P10</f>
        <v>0</v>
      </c>
      <c r="V62" s="137">
        <f>$Q$59*按分データ等!Q10</f>
        <v>0</v>
      </c>
      <c r="W62" s="137">
        <f>SUM(U62:V62)</f>
        <v>0</v>
      </c>
      <c r="Y62" s="529" t="s">
        <v>22</v>
      </c>
      <c r="Z62" s="530" t="s">
        <v>2</v>
      </c>
      <c r="AA62" s="531">
        <f t="shared" ca="1" si="4"/>
        <v>0</v>
      </c>
    </row>
    <row r="63" spans="2:27" ht="15" customHeight="1">
      <c r="F63" s="117" t="s">
        <v>256</v>
      </c>
      <c r="S63" s="443" t="s">
        <v>93</v>
      </c>
      <c r="T63" s="444"/>
      <c r="U63" s="137">
        <f>$Q$58*按分データ等!P11</f>
        <v>0</v>
      </c>
      <c r="V63" s="137">
        <f>$Q$59*按分データ等!Q11</f>
        <v>0</v>
      </c>
      <c r="W63" s="137">
        <f>SUM(U63:V63)</f>
        <v>0</v>
      </c>
      <c r="Y63" s="523" t="s">
        <v>23</v>
      </c>
      <c r="Z63" s="524" t="s">
        <v>3</v>
      </c>
      <c r="AA63" s="525">
        <f t="shared" ca="1" si="4"/>
        <v>0</v>
      </c>
    </row>
    <row r="64" spans="2:27" ht="15" customHeight="1">
      <c r="F64" s="117" t="s">
        <v>411</v>
      </c>
      <c r="S64" s="437" t="s">
        <v>375</v>
      </c>
      <c r="T64" s="438"/>
      <c r="U64" s="135"/>
      <c r="V64" s="135"/>
      <c r="W64" s="135"/>
      <c r="Y64" s="526" t="s">
        <v>24</v>
      </c>
      <c r="Z64" s="527" t="s">
        <v>4</v>
      </c>
      <c r="AA64" s="528">
        <f t="shared" ca="1" si="4"/>
        <v>0</v>
      </c>
    </row>
    <row r="65" spans="14:27" ht="15" customHeight="1">
      <c r="S65" s="439"/>
      <c r="T65" s="440" t="s">
        <v>347</v>
      </c>
      <c r="U65" s="134">
        <f>$Q$58*按分データ等!P13</f>
        <v>0</v>
      </c>
      <c r="V65" s="134">
        <f>$Q$59*按分データ等!Q13</f>
        <v>0</v>
      </c>
      <c r="W65" s="134">
        <f>SUM(U65:V65)</f>
        <v>0</v>
      </c>
      <c r="Y65" s="526" t="s">
        <v>25</v>
      </c>
      <c r="Z65" s="527" t="s">
        <v>348</v>
      </c>
      <c r="AA65" s="528">
        <f t="shared" ca="1" si="4"/>
        <v>0</v>
      </c>
    </row>
    <row r="66" spans="14:27" ht="15" customHeight="1">
      <c r="S66" s="439"/>
      <c r="T66" s="440" t="s">
        <v>87</v>
      </c>
      <c r="U66" s="134">
        <f>$Q$58*按分データ等!P14</f>
        <v>0</v>
      </c>
      <c r="V66" s="134">
        <f>$Q$59*按分データ等!Q14</f>
        <v>0</v>
      </c>
      <c r="W66" s="134">
        <f t="shared" ref="W66:W71" si="5">SUM(U66:V66)</f>
        <v>0</v>
      </c>
      <c r="Y66" s="526" t="s">
        <v>26</v>
      </c>
      <c r="Z66" s="527" t="s">
        <v>5</v>
      </c>
      <c r="AA66" s="528">
        <f t="shared" ca="1" si="4"/>
        <v>0</v>
      </c>
    </row>
    <row r="67" spans="14:27" ht="15" customHeight="1">
      <c r="S67" s="439"/>
      <c r="T67" s="440" t="s">
        <v>1</v>
      </c>
      <c r="U67" s="134">
        <f>$Q$58*按分データ等!P15</f>
        <v>0</v>
      </c>
      <c r="V67" s="134">
        <f>$Q$59*按分データ等!Q15</f>
        <v>0</v>
      </c>
      <c r="W67" s="134">
        <f t="shared" si="5"/>
        <v>0</v>
      </c>
      <c r="Y67" s="529" t="s">
        <v>27</v>
      </c>
      <c r="Z67" s="530" t="s">
        <v>6</v>
      </c>
      <c r="AA67" s="531">
        <f t="shared" ca="1" si="4"/>
        <v>0</v>
      </c>
    </row>
    <row r="68" spans="14:27" ht="15" customHeight="1">
      <c r="S68" s="439"/>
      <c r="T68" s="440" t="s">
        <v>3</v>
      </c>
      <c r="U68" s="134">
        <f>$Q$58*按分データ等!P16</f>
        <v>0</v>
      </c>
      <c r="V68" s="134">
        <f>$Q$59*按分データ等!Q16</f>
        <v>0</v>
      </c>
      <c r="W68" s="134">
        <f t="shared" si="5"/>
        <v>0</v>
      </c>
      <c r="Y68" s="523" t="s">
        <v>28</v>
      </c>
      <c r="Z68" s="524" t="s">
        <v>7</v>
      </c>
      <c r="AA68" s="525">
        <f t="shared" ca="1" si="4"/>
        <v>0</v>
      </c>
    </row>
    <row r="69" spans="14:27" ht="15" customHeight="1">
      <c r="S69" s="439"/>
      <c r="T69" s="440" t="s">
        <v>5</v>
      </c>
      <c r="U69" s="134">
        <f>$Q$58*按分データ等!P17</f>
        <v>0</v>
      </c>
      <c r="V69" s="134">
        <f>$Q$59*按分データ等!Q17</f>
        <v>0</v>
      </c>
      <c r="W69" s="134">
        <f t="shared" si="5"/>
        <v>0</v>
      </c>
      <c r="Y69" s="526" t="s">
        <v>29</v>
      </c>
      <c r="Z69" s="527" t="s">
        <v>8</v>
      </c>
      <c r="AA69" s="528">
        <f t="shared" ca="1" si="4"/>
        <v>0</v>
      </c>
    </row>
    <row r="70" spans="14:27" ht="15" customHeight="1">
      <c r="S70" s="439"/>
      <c r="T70" s="440" t="s">
        <v>8</v>
      </c>
      <c r="U70" s="134">
        <f>$Q$58*按分データ等!P18</f>
        <v>0</v>
      </c>
      <c r="V70" s="134">
        <f>$Q$59*按分データ等!Q18</f>
        <v>0</v>
      </c>
      <c r="W70" s="134">
        <f t="shared" si="5"/>
        <v>0</v>
      </c>
      <c r="Y70" s="526" t="s">
        <v>30</v>
      </c>
      <c r="Z70" s="527" t="s">
        <v>349</v>
      </c>
      <c r="AA70" s="528">
        <f t="shared" ca="1" si="4"/>
        <v>0</v>
      </c>
    </row>
    <row r="71" spans="14:27" ht="15" customHeight="1">
      <c r="S71" s="441"/>
      <c r="T71" s="442" t="s">
        <v>9</v>
      </c>
      <c r="U71" s="134">
        <f>$Q$58*按分データ等!P19</f>
        <v>0</v>
      </c>
      <c r="V71" s="134">
        <f>$Q$59*按分データ等!Q19</f>
        <v>0</v>
      </c>
      <c r="W71" s="134">
        <f t="shared" si="5"/>
        <v>0</v>
      </c>
      <c r="Y71" s="526" t="s">
        <v>31</v>
      </c>
      <c r="Z71" s="527" t="s">
        <v>350</v>
      </c>
      <c r="AA71" s="528">
        <f t="shared" ca="1" si="4"/>
        <v>0</v>
      </c>
    </row>
    <row r="72" spans="14:27" ht="15" customHeight="1">
      <c r="S72" s="437" t="s">
        <v>376</v>
      </c>
      <c r="T72" s="438"/>
      <c r="U72" s="138"/>
      <c r="V72" s="138"/>
      <c r="W72" s="138"/>
      <c r="Y72" s="529" t="s">
        <v>32</v>
      </c>
      <c r="Z72" s="530" t="s">
        <v>351</v>
      </c>
      <c r="AA72" s="531">
        <f t="shared" ca="1" si="4"/>
        <v>0</v>
      </c>
    </row>
    <row r="73" spans="14:27" ht="15" customHeight="1">
      <c r="S73" s="439"/>
      <c r="T73" s="440" t="s">
        <v>377</v>
      </c>
      <c r="U73" s="134">
        <f>$Q$58*按分データ等!P21</f>
        <v>0</v>
      </c>
      <c r="V73" s="134">
        <f>$Q$59*按分データ等!Q21</f>
        <v>0</v>
      </c>
      <c r="W73" s="134">
        <f t="shared" ref="W73:W77" si="6">SUM(U73:V73)</f>
        <v>0</v>
      </c>
      <c r="Y73" s="523" t="s">
        <v>33</v>
      </c>
      <c r="Z73" s="524" t="s">
        <v>88</v>
      </c>
      <c r="AA73" s="525">
        <f t="shared" ca="1" si="4"/>
        <v>0</v>
      </c>
    </row>
    <row r="74" spans="14:27" ht="15" customHeight="1">
      <c r="S74" s="439"/>
      <c r="T74" s="440" t="s">
        <v>15</v>
      </c>
      <c r="U74" s="134">
        <f>$Q$58*按分データ等!P22</f>
        <v>0</v>
      </c>
      <c r="V74" s="134">
        <f>$Q$59*按分データ等!Q22</f>
        <v>0</v>
      </c>
      <c r="W74" s="134">
        <f t="shared" si="6"/>
        <v>0</v>
      </c>
      <c r="Y74" s="526" t="s">
        <v>34</v>
      </c>
      <c r="Z74" s="527" t="s">
        <v>352</v>
      </c>
      <c r="AA74" s="528">
        <f t="shared" ca="1" si="4"/>
        <v>0</v>
      </c>
    </row>
    <row r="75" spans="14:27" ht="15" customHeight="1">
      <c r="S75" s="439"/>
      <c r="T75" s="440" t="s">
        <v>16</v>
      </c>
      <c r="U75" s="134">
        <f>$Q$58*按分データ等!P23</f>
        <v>0</v>
      </c>
      <c r="V75" s="134">
        <f>$Q$59*按分データ等!Q23</f>
        <v>0</v>
      </c>
      <c r="W75" s="134">
        <f t="shared" si="6"/>
        <v>0</v>
      </c>
      <c r="Y75" s="526" t="s">
        <v>35</v>
      </c>
      <c r="Z75" s="527" t="s">
        <v>353</v>
      </c>
      <c r="AA75" s="528">
        <f t="shared" ca="1" si="4"/>
        <v>0</v>
      </c>
    </row>
    <row r="76" spans="14:27" ht="15" customHeight="1">
      <c r="S76" s="441"/>
      <c r="T76" s="442" t="s">
        <v>390</v>
      </c>
      <c r="U76" s="134">
        <f>$Q$58*按分データ等!P24</f>
        <v>0</v>
      </c>
      <c r="V76" s="134">
        <f>$Q$59*按分データ等!Q24</f>
        <v>0</v>
      </c>
      <c r="W76" s="134">
        <f t="shared" si="6"/>
        <v>0</v>
      </c>
      <c r="Y76" s="526" t="s">
        <v>36</v>
      </c>
      <c r="Z76" s="527" t="s">
        <v>53</v>
      </c>
      <c r="AA76" s="528">
        <f t="shared" ca="1" si="4"/>
        <v>0</v>
      </c>
    </row>
    <row r="77" spans="14:27" ht="15" customHeight="1">
      <c r="S77" s="437" t="s">
        <v>103</v>
      </c>
      <c r="T77" s="450"/>
      <c r="U77" s="132">
        <f>SUM(U58:U76)</f>
        <v>0</v>
      </c>
      <c r="V77" s="132">
        <f t="shared" ref="V77" si="7">SUM(V58:V76)</f>
        <v>0</v>
      </c>
      <c r="W77" s="132">
        <f t="shared" si="6"/>
        <v>0</v>
      </c>
      <c r="Y77" s="529" t="s">
        <v>94</v>
      </c>
      <c r="Z77" s="530" t="s">
        <v>9</v>
      </c>
      <c r="AA77" s="531">
        <f t="shared" ca="1" si="4"/>
        <v>0</v>
      </c>
    </row>
    <row r="78" spans="14:27" ht="15" customHeight="1">
      <c r="S78" s="456" t="s">
        <v>251</v>
      </c>
      <c r="T78" s="451"/>
      <c r="U78" s="209"/>
      <c r="V78" s="209"/>
      <c r="W78" s="209"/>
      <c r="Y78" s="523" t="s">
        <v>104</v>
      </c>
      <c r="Z78" s="524" t="s">
        <v>10</v>
      </c>
      <c r="AA78" s="525">
        <f t="shared" ca="1" si="4"/>
        <v>0</v>
      </c>
    </row>
    <row r="79" spans="14:27" ht="15" customHeight="1">
      <c r="O79" s="113" t="s">
        <v>136</v>
      </c>
      <c r="P79" s="113" t="s">
        <v>138</v>
      </c>
      <c r="Q79" s="113" t="s">
        <v>135</v>
      </c>
      <c r="W79" s="113" t="s">
        <v>144</v>
      </c>
      <c r="Y79" s="526" t="s">
        <v>105</v>
      </c>
      <c r="Z79" s="527" t="s">
        <v>11</v>
      </c>
      <c r="AA79" s="528">
        <f t="shared" ca="1" si="4"/>
        <v>0</v>
      </c>
    </row>
    <row r="80" spans="14:27" ht="15" customHeight="1">
      <c r="N80" s="978"/>
      <c r="O80" s="992" t="s">
        <v>238</v>
      </c>
      <c r="P80" s="993"/>
      <c r="Q80" s="994"/>
      <c r="S80" s="988" t="s">
        <v>384</v>
      </c>
      <c r="T80" s="989"/>
      <c r="U80" s="982" t="s">
        <v>263</v>
      </c>
      <c r="V80" s="982" t="s">
        <v>264</v>
      </c>
      <c r="W80" s="982" t="s">
        <v>103</v>
      </c>
      <c r="Y80" s="526" t="s">
        <v>106</v>
      </c>
      <c r="Z80" s="527" t="s">
        <v>354</v>
      </c>
      <c r="AA80" s="528">
        <f t="shared" ca="1" si="4"/>
        <v>0</v>
      </c>
    </row>
    <row r="81" spans="14:27" ht="15" customHeight="1">
      <c r="N81" s="980"/>
      <c r="O81" s="460" t="s">
        <v>73</v>
      </c>
      <c r="P81" s="200" t="s">
        <v>233</v>
      </c>
      <c r="Q81" s="122" t="s">
        <v>83</v>
      </c>
      <c r="S81" s="990"/>
      <c r="T81" s="991"/>
      <c r="U81" s="983"/>
      <c r="V81" s="983"/>
      <c r="W81" s="983"/>
      <c r="Y81" s="526" t="s">
        <v>107</v>
      </c>
      <c r="Z81" s="527" t="s">
        <v>89</v>
      </c>
      <c r="AA81" s="528">
        <f t="shared" ca="1" si="4"/>
        <v>0</v>
      </c>
    </row>
    <row r="82" spans="14:27" ht="15" customHeight="1">
      <c r="N82" s="129" t="s">
        <v>74</v>
      </c>
      <c r="O82" s="151">
        <f>L58</f>
        <v>0</v>
      </c>
      <c r="P82" s="151">
        <f>按分データ等!F32</f>
        <v>4939</v>
      </c>
      <c r="Q82" s="149">
        <f>O82*P82/1000000</f>
        <v>0</v>
      </c>
      <c r="S82" s="461"/>
      <c r="T82" s="462" t="s">
        <v>92</v>
      </c>
      <c r="U82" s="463">
        <f>$Q$82*按分データ等!O31</f>
        <v>0</v>
      </c>
      <c r="V82" s="463">
        <f>$Q$83*按分データ等!P31</f>
        <v>0</v>
      </c>
      <c r="W82" s="463">
        <f>SUM(U82:V82)</f>
        <v>0</v>
      </c>
      <c r="Y82" s="529" t="s">
        <v>355</v>
      </c>
      <c r="Z82" s="530" t="s">
        <v>356</v>
      </c>
      <c r="AA82" s="531">
        <f t="shared" ca="1" si="4"/>
        <v>0</v>
      </c>
    </row>
    <row r="83" spans="14:27" ht="15" customHeight="1">
      <c r="N83" s="128" t="s">
        <v>210</v>
      </c>
      <c r="O83" s="196">
        <f>L59</f>
        <v>0</v>
      </c>
      <c r="P83" s="152">
        <f>按分データ等!G32</f>
        <v>55262</v>
      </c>
      <c r="Q83" s="150">
        <f>O83*P83/1000000</f>
        <v>0</v>
      </c>
      <c r="S83" s="464"/>
      <c r="T83" s="465" t="s">
        <v>93</v>
      </c>
      <c r="U83" s="466">
        <f>$Q$82*按分データ等!O32</f>
        <v>0</v>
      </c>
      <c r="V83" s="466">
        <f>$Q$83*按分データ等!P32</f>
        <v>0</v>
      </c>
      <c r="W83" s="466">
        <f t="shared" ref="W83:W92" si="8">SUM(U83:V83)</f>
        <v>0</v>
      </c>
      <c r="Y83" s="523" t="s">
        <v>108</v>
      </c>
      <c r="Z83" s="524" t="s">
        <v>12</v>
      </c>
      <c r="AA83" s="525">
        <f t="shared" ca="1" si="4"/>
        <v>0</v>
      </c>
    </row>
    <row r="84" spans="14:27" ht="15" customHeight="1">
      <c r="N84" s="121" t="s">
        <v>103</v>
      </c>
      <c r="O84" s="124">
        <f>SUM(O82:O83)</f>
        <v>0</v>
      </c>
      <c r="P84" s="204"/>
      <c r="Q84" s="124">
        <f>SUM(Q82:Q83)</f>
        <v>0</v>
      </c>
      <c r="S84" s="467" t="s">
        <v>77</v>
      </c>
      <c r="T84" s="468"/>
      <c r="U84" s="469"/>
      <c r="V84" s="469"/>
      <c r="W84" s="469"/>
      <c r="Y84" s="526" t="s">
        <v>109</v>
      </c>
      <c r="Z84" s="527" t="s">
        <v>13</v>
      </c>
      <c r="AA84" s="528">
        <f t="shared" ca="1" si="4"/>
        <v>0</v>
      </c>
    </row>
    <row r="85" spans="14:27" ht="15" customHeight="1">
      <c r="N85" s="117" t="s">
        <v>250</v>
      </c>
      <c r="S85" s="467"/>
      <c r="T85" s="470" t="s">
        <v>120</v>
      </c>
      <c r="U85" s="471">
        <f>$Q$82*按分データ等!O34</f>
        <v>0</v>
      </c>
      <c r="V85" s="471">
        <f>$Q$83*按分データ等!P34</f>
        <v>0</v>
      </c>
      <c r="W85" s="471">
        <f t="shared" si="8"/>
        <v>0</v>
      </c>
      <c r="Y85" s="526" t="s">
        <v>110</v>
      </c>
      <c r="Z85" s="527" t="s">
        <v>357</v>
      </c>
      <c r="AA85" s="528">
        <f t="shared" ca="1" si="4"/>
        <v>0</v>
      </c>
    </row>
    <row r="86" spans="14:27" ht="15" customHeight="1">
      <c r="S86" s="467"/>
      <c r="T86" s="470" t="s">
        <v>272</v>
      </c>
      <c r="U86" s="471">
        <f>$Q$82*按分データ等!O35</f>
        <v>0</v>
      </c>
      <c r="V86" s="471">
        <f>$Q$83*按分データ等!P35</f>
        <v>0</v>
      </c>
      <c r="W86" s="471">
        <f t="shared" si="8"/>
        <v>0</v>
      </c>
      <c r="Y86" s="526" t="s">
        <v>111</v>
      </c>
      <c r="Z86" s="527" t="s">
        <v>91</v>
      </c>
      <c r="AA86" s="528">
        <f t="shared" ca="1" si="4"/>
        <v>0</v>
      </c>
    </row>
    <row r="87" spans="14:27" ht="15" customHeight="1">
      <c r="S87" s="461" t="s">
        <v>229</v>
      </c>
      <c r="T87" s="472"/>
      <c r="U87" s="473"/>
      <c r="V87" s="473"/>
      <c r="W87" s="473"/>
      <c r="Y87" s="529" t="s">
        <v>112</v>
      </c>
      <c r="Z87" s="530" t="s">
        <v>14</v>
      </c>
      <c r="AA87" s="531">
        <f t="shared" ca="1" si="4"/>
        <v>0</v>
      </c>
    </row>
    <row r="88" spans="14:27" ht="15" customHeight="1">
      <c r="S88" s="467"/>
      <c r="T88" s="470" t="s">
        <v>120</v>
      </c>
      <c r="U88" s="471">
        <f>$Q$82*按分データ等!O37</f>
        <v>0</v>
      </c>
      <c r="V88" s="471">
        <f>$Q$83*按分データ等!P37</f>
        <v>0</v>
      </c>
      <c r="W88" s="471">
        <f t="shared" si="8"/>
        <v>0</v>
      </c>
      <c r="Y88" s="523" t="s">
        <v>113</v>
      </c>
      <c r="Z88" s="524" t="s">
        <v>15</v>
      </c>
      <c r="AA88" s="525">
        <f t="shared" ca="1" si="4"/>
        <v>0</v>
      </c>
    </row>
    <row r="89" spans="14:27" ht="15" customHeight="1">
      <c r="S89" s="467"/>
      <c r="T89" s="470" t="s">
        <v>273</v>
      </c>
      <c r="U89" s="471">
        <f>$Q$82*按分データ等!O38</f>
        <v>0</v>
      </c>
      <c r="V89" s="471">
        <f>$Q$83*按分データ等!P38</f>
        <v>0</v>
      </c>
      <c r="W89" s="471">
        <f t="shared" si="8"/>
        <v>0</v>
      </c>
      <c r="Y89" s="526" t="s">
        <v>114</v>
      </c>
      <c r="Z89" s="527" t="s">
        <v>358</v>
      </c>
      <c r="AA89" s="528">
        <f t="shared" ca="1" si="4"/>
        <v>0</v>
      </c>
    </row>
    <row r="90" spans="14:27" ht="15" customHeight="1">
      <c r="S90" s="467"/>
      <c r="T90" s="470" t="s">
        <v>121</v>
      </c>
      <c r="U90" s="471">
        <f>$Q$82*按分データ等!O39</f>
        <v>0</v>
      </c>
      <c r="V90" s="471">
        <f>$Q$83*按分データ等!P39</f>
        <v>0</v>
      </c>
      <c r="W90" s="471">
        <f t="shared" si="8"/>
        <v>0</v>
      </c>
      <c r="Y90" s="526" t="s">
        <v>115</v>
      </c>
      <c r="Z90" s="527" t="s">
        <v>359</v>
      </c>
      <c r="AA90" s="528">
        <f t="shared" ca="1" si="4"/>
        <v>0</v>
      </c>
    </row>
    <row r="91" spans="14:27" ht="15" customHeight="1">
      <c r="S91" s="467"/>
      <c r="T91" s="470" t="s">
        <v>272</v>
      </c>
      <c r="U91" s="471">
        <f>$Q$82*按分データ等!O40</f>
        <v>0</v>
      </c>
      <c r="V91" s="471">
        <f>$Q$83*按分データ等!P40</f>
        <v>0</v>
      </c>
      <c r="W91" s="471">
        <f t="shared" si="8"/>
        <v>0</v>
      </c>
      <c r="Y91" s="526" t="s">
        <v>116</v>
      </c>
      <c r="Z91" s="527" t="s">
        <v>16</v>
      </c>
      <c r="AA91" s="528">
        <f t="shared" ca="1" si="4"/>
        <v>0</v>
      </c>
    </row>
    <row r="92" spans="14:27" ht="15" customHeight="1">
      <c r="S92" s="467"/>
      <c r="T92" s="470" t="s">
        <v>391</v>
      </c>
      <c r="U92" s="471">
        <f>$Q$82*按分データ等!O41</f>
        <v>0</v>
      </c>
      <c r="V92" s="471">
        <f>$Q$83*按分データ等!P41</f>
        <v>0</v>
      </c>
      <c r="W92" s="471">
        <f t="shared" si="8"/>
        <v>0</v>
      </c>
      <c r="Y92" s="529" t="s">
        <v>360</v>
      </c>
      <c r="Z92" s="530" t="s">
        <v>92</v>
      </c>
      <c r="AA92" s="531">
        <f t="shared" ca="1" si="4"/>
        <v>0</v>
      </c>
    </row>
    <row r="93" spans="14:27" ht="15" customHeight="1">
      <c r="S93" s="461" t="s">
        <v>230</v>
      </c>
      <c r="T93" s="472"/>
      <c r="U93" s="473"/>
      <c r="V93" s="473"/>
      <c r="W93" s="473"/>
      <c r="Y93" s="523" t="s">
        <v>361</v>
      </c>
      <c r="Z93" s="524" t="s">
        <v>93</v>
      </c>
      <c r="AA93" s="525">
        <f t="shared" ca="1" si="4"/>
        <v>0</v>
      </c>
    </row>
    <row r="94" spans="14:27" ht="15" customHeight="1">
      <c r="S94" s="467"/>
      <c r="T94" s="470" t="s">
        <v>347</v>
      </c>
      <c r="U94" s="471">
        <f>$Q$82*按分データ等!O43</f>
        <v>0</v>
      </c>
      <c r="V94" s="471">
        <f>$Q$83*按分データ等!P43</f>
        <v>0</v>
      </c>
      <c r="W94" s="471">
        <f>SUM(U94:V94)</f>
        <v>0</v>
      </c>
      <c r="Y94" s="526" t="s">
        <v>117</v>
      </c>
      <c r="Z94" s="527" t="s">
        <v>416</v>
      </c>
      <c r="AA94" s="528">
        <f t="shared" ca="1" si="4"/>
        <v>0</v>
      </c>
    </row>
    <row r="95" spans="14:27" ht="15" customHeight="1">
      <c r="S95" s="467"/>
      <c r="T95" s="470" t="s">
        <v>274</v>
      </c>
      <c r="U95" s="471">
        <f>$Q$82*按分データ等!O44</f>
        <v>0</v>
      </c>
      <c r="V95" s="471">
        <f>$Q$83*按分データ等!P44</f>
        <v>0</v>
      </c>
      <c r="W95" s="471">
        <f t="shared" ref="W95:W102" si="9">SUM(U95:V95)</f>
        <v>0</v>
      </c>
      <c r="Y95" s="526" t="s">
        <v>118</v>
      </c>
      <c r="Z95" s="527" t="s">
        <v>17</v>
      </c>
      <c r="AA95" s="528">
        <f t="shared" ca="1" si="4"/>
        <v>0</v>
      </c>
    </row>
    <row r="96" spans="14:27" ht="15" customHeight="1">
      <c r="S96" s="467"/>
      <c r="T96" s="470" t="s">
        <v>275</v>
      </c>
      <c r="U96" s="471">
        <f>$Q$82*按分データ等!O45</f>
        <v>0</v>
      </c>
      <c r="V96" s="471">
        <f>$Q$83*按分データ等!P45</f>
        <v>0</v>
      </c>
      <c r="W96" s="471">
        <f t="shared" si="9"/>
        <v>0</v>
      </c>
      <c r="Y96" s="529" t="s">
        <v>119</v>
      </c>
      <c r="Z96" s="530" t="s">
        <v>18</v>
      </c>
      <c r="AA96" s="531">
        <f t="shared" ca="1" si="4"/>
        <v>0</v>
      </c>
    </row>
    <row r="97" spans="2:27" ht="15" customHeight="1">
      <c r="S97" s="467"/>
      <c r="T97" s="470" t="s">
        <v>276</v>
      </c>
      <c r="U97" s="471">
        <f>$Q$82*按分データ等!O46</f>
        <v>0</v>
      </c>
      <c r="V97" s="471">
        <f>$Q$83*按分データ等!P46</f>
        <v>0</v>
      </c>
      <c r="W97" s="471">
        <f t="shared" si="9"/>
        <v>0</v>
      </c>
      <c r="Y97" s="460"/>
      <c r="Z97" s="121" t="s">
        <v>37</v>
      </c>
      <c r="AA97" s="132">
        <f ca="1">SUM(AA58:AA96)</f>
        <v>0</v>
      </c>
    </row>
    <row r="98" spans="2:27" ht="15" customHeight="1">
      <c r="S98" s="467"/>
      <c r="T98" s="470" t="s">
        <v>378</v>
      </c>
      <c r="U98" s="471">
        <f>$Q$82*按分データ等!O47</f>
        <v>0</v>
      </c>
      <c r="V98" s="471">
        <f>$Q$83*按分データ等!P47</f>
        <v>0</v>
      </c>
      <c r="W98" s="471">
        <f t="shared" si="9"/>
        <v>0</v>
      </c>
      <c r="Y98" s="117" t="s">
        <v>382</v>
      </c>
      <c r="AA98" s="126"/>
    </row>
    <row r="99" spans="2:27" ht="15" customHeight="1">
      <c r="S99" s="467"/>
      <c r="T99" s="470" t="s">
        <v>379</v>
      </c>
      <c r="U99" s="471">
        <f>$Q$82*按分データ等!O48</f>
        <v>0</v>
      </c>
      <c r="V99" s="471">
        <f>$Q$83*按分データ等!P48</f>
        <v>0</v>
      </c>
      <c r="W99" s="471">
        <f t="shared" si="9"/>
        <v>0</v>
      </c>
      <c r="Z99" s="117"/>
      <c r="AA99" s="126"/>
    </row>
    <row r="100" spans="2:27" ht="15" customHeight="1">
      <c r="S100" s="467"/>
      <c r="T100" s="474" t="s">
        <v>380</v>
      </c>
      <c r="U100" s="471">
        <f>$Q$82*按分データ等!O49</f>
        <v>0</v>
      </c>
      <c r="V100" s="471">
        <f>$Q$83*按分データ等!P49</f>
        <v>0</v>
      </c>
      <c r="W100" s="471">
        <f t="shared" si="9"/>
        <v>0</v>
      </c>
      <c r="Y100" s="117"/>
      <c r="Z100" s="118"/>
      <c r="AA100" s="126"/>
    </row>
    <row r="101" spans="2:27" ht="15" customHeight="1">
      <c r="S101" s="467"/>
      <c r="T101" s="474" t="s">
        <v>9</v>
      </c>
      <c r="U101" s="471">
        <f>$Q$82*按分データ等!O50</f>
        <v>0</v>
      </c>
      <c r="V101" s="471">
        <f>$Q$83*按分データ等!P50</f>
        <v>0</v>
      </c>
      <c r="W101" s="471">
        <f t="shared" si="9"/>
        <v>0</v>
      </c>
      <c r="Y101" s="117"/>
      <c r="Z101" s="118"/>
      <c r="AA101" s="126"/>
    </row>
    <row r="102" spans="2:27" ht="15" customHeight="1">
      <c r="S102" s="467"/>
      <c r="T102" s="474" t="s">
        <v>277</v>
      </c>
      <c r="U102" s="475">
        <f>$Q$82*按分データ等!O51</f>
        <v>0</v>
      </c>
      <c r="V102" s="475">
        <f>$Q$83*按分データ等!P51</f>
        <v>0</v>
      </c>
      <c r="W102" s="475">
        <f t="shared" si="9"/>
        <v>0</v>
      </c>
      <c r="Y102" s="117"/>
      <c r="Z102" s="118"/>
      <c r="AA102" s="126"/>
    </row>
    <row r="103" spans="2:27" ht="15" customHeight="1">
      <c r="S103" s="476" t="s">
        <v>231</v>
      </c>
      <c r="T103" s="477"/>
      <c r="U103" s="478">
        <f>SUM(U82:U102)</f>
        <v>0</v>
      </c>
      <c r="V103" s="479">
        <f t="shared" ref="V103:W103" si="10">SUM(V82:V102)</f>
        <v>0</v>
      </c>
      <c r="W103" s="479">
        <f t="shared" si="10"/>
        <v>0</v>
      </c>
      <c r="Y103" s="117"/>
      <c r="Z103" s="118"/>
      <c r="AA103" s="126"/>
    </row>
    <row r="104" spans="2:27" ht="15" customHeight="1">
      <c r="S104" s="117" t="s">
        <v>251</v>
      </c>
      <c r="Y104" s="117"/>
      <c r="Z104" s="118"/>
      <c r="AA104" s="126"/>
    </row>
    <row r="105" spans="2:27" ht="15" customHeight="1">
      <c r="S105" s="481"/>
      <c r="T105" s="482"/>
      <c r="U105" s="483"/>
      <c r="V105" s="483"/>
      <c r="W105" s="483"/>
      <c r="Y105" s="117"/>
      <c r="Z105" s="118"/>
      <c r="AA105" s="126"/>
    </row>
    <row r="106" spans="2:27" ht="15" customHeight="1">
      <c r="B106" s="120" t="s">
        <v>214</v>
      </c>
      <c r="S106" s="117"/>
      <c r="Y106" s="117"/>
      <c r="Z106" s="118"/>
      <c r="AA106" s="126"/>
    </row>
    <row r="107" spans="2:27" ht="15" customHeight="1">
      <c r="B107" s="120"/>
      <c r="C107" s="113" t="s">
        <v>135</v>
      </c>
      <c r="D107" s="113"/>
      <c r="H107" s="113" t="s">
        <v>135</v>
      </c>
      <c r="L107" s="113" t="s">
        <v>145</v>
      </c>
      <c r="W107" s="113" t="s">
        <v>144</v>
      </c>
      <c r="AA107" s="114" t="s">
        <v>144</v>
      </c>
    </row>
    <row r="108" spans="2:27" ht="15" customHeight="1">
      <c r="C108" s="987" t="s">
        <v>268</v>
      </c>
      <c r="D108" s="181"/>
      <c r="F108" s="976"/>
      <c r="G108" s="992" t="s">
        <v>236</v>
      </c>
      <c r="H108" s="994"/>
      <c r="J108" s="976"/>
      <c r="K108" s="992" t="s">
        <v>236</v>
      </c>
      <c r="L108" s="994"/>
      <c r="S108" s="976" t="s">
        <v>383</v>
      </c>
      <c r="T108" s="976"/>
      <c r="U108" s="976" t="s">
        <v>263</v>
      </c>
      <c r="V108" s="976" t="s">
        <v>264</v>
      </c>
      <c r="W108" s="976" t="s">
        <v>103</v>
      </c>
      <c r="Y108" s="976" t="s">
        <v>64</v>
      </c>
      <c r="Z108" s="976"/>
      <c r="AA108" s="976" t="s">
        <v>58</v>
      </c>
    </row>
    <row r="109" spans="2:27" ht="15" customHeight="1">
      <c r="C109" s="977"/>
      <c r="D109" s="181"/>
      <c r="F109" s="977"/>
      <c r="G109" s="460" t="s">
        <v>221</v>
      </c>
      <c r="H109" s="460" t="s">
        <v>222</v>
      </c>
      <c r="J109" s="977"/>
      <c r="K109" s="460" t="s">
        <v>221</v>
      </c>
      <c r="L109" s="460" t="s">
        <v>226</v>
      </c>
      <c r="S109" s="977"/>
      <c r="T109" s="977"/>
      <c r="U109" s="977"/>
      <c r="V109" s="977"/>
      <c r="W109" s="977"/>
      <c r="Y109" s="977"/>
      <c r="Z109" s="977"/>
      <c r="AA109" s="977"/>
    </row>
    <row r="110" spans="2:27" ht="15" customHeight="1">
      <c r="C110" s="131">
        <f>与件データ作成シート!E38</f>
        <v>0</v>
      </c>
      <c r="D110" s="203"/>
      <c r="F110" s="121" t="s">
        <v>83</v>
      </c>
      <c r="G110" s="136">
        <f>IF(与件データ作成シート!$A$7=2,与件データ計算シート!$C$110*按分データ等!F42,与件データ作成シート!E38)</f>
        <v>0</v>
      </c>
      <c r="H110" s="136">
        <f>IF(与件データ作成シート!$A$7=2,与件データ計算シート!$C$110*按分データ等!G42,与件データ作成シート!F38)</f>
        <v>0</v>
      </c>
      <c r="J110" s="129" t="s">
        <v>74</v>
      </c>
      <c r="K110" s="136">
        <f>G$110*按分データ等!D40/按分データ等!D$42</f>
        <v>0</v>
      </c>
      <c r="L110" s="136">
        <f>H$110*按分データ等!E40/按分データ等!E$42</f>
        <v>0</v>
      </c>
      <c r="S110" s="437" t="s">
        <v>374</v>
      </c>
      <c r="T110" s="438"/>
      <c r="U110" s="133"/>
      <c r="V110" s="133"/>
      <c r="W110" s="133"/>
      <c r="Y110" s="523" t="s">
        <v>44</v>
      </c>
      <c r="Z110" s="524" t="s">
        <v>347</v>
      </c>
      <c r="AA110" s="525">
        <f>SUMIF($S$110:$S$154,Z110,$W$110:$W$154)+SUMIF($T$110:$T$154,Z110,$W$110:$W$154)</f>
        <v>0</v>
      </c>
    </row>
    <row r="111" spans="2:27" ht="15" customHeight="1">
      <c r="F111" s="116" t="s">
        <v>254</v>
      </c>
      <c r="G111" s="209"/>
      <c r="H111" s="209"/>
      <c r="J111" s="128" t="s">
        <v>75</v>
      </c>
      <c r="K111" s="147">
        <f>G$110*按分データ等!D41/按分データ等!D$42</f>
        <v>0</v>
      </c>
      <c r="L111" s="134">
        <f>H$110*按分データ等!E41/按分データ等!E$42</f>
        <v>0</v>
      </c>
      <c r="S111" s="439"/>
      <c r="T111" s="440" t="s">
        <v>142</v>
      </c>
      <c r="U111" s="134">
        <f>$K$110*按分データ等!P7</f>
        <v>0</v>
      </c>
      <c r="V111" s="134">
        <f>$K$111*按分データ等!Q7</f>
        <v>0</v>
      </c>
      <c r="W111" s="134">
        <f>SUM(U111:V111)</f>
        <v>0</v>
      </c>
      <c r="Y111" s="526" t="s">
        <v>19</v>
      </c>
      <c r="Z111" s="527" t="s">
        <v>0</v>
      </c>
      <c r="AA111" s="528">
        <f t="shared" ref="AA111:AA148" si="11">SUMIF($S$110:$S$154,Z111,$W$110:$W$154)+SUMIF($T$110:$T$154,Z111,$W$110:$W$154)</f>
        <v>0</v>
      </c>
    </row>
    <row r="112" spans="2:27" ht="15" customHeight="1">
      <c r="F112" s="117" t="s">
        <v>258</v>
      </c>
      <c r="G112" s="203"/>
      <c r="H112" s="203"/>
      <c r="J112" s="121" t="s">
        <v>103</v>
      </c>
      <c r="K112" s="132">
        <f>SUM(K110:K111)</f>
        <v>0</v>
      </c>
      <c r="L112" s="132">
        <f>SUM(L110:L111)</f>
        <v>0</v>
      </c>
      <c r="S112" s="439"/>
      <c r="T112" s="440" t="s">
        <v>90</v>
      </c>
      <c r="U112" s="134">
        <f>$K$110*按分データ等!P8</f>
        <v>0</v>
      </c>
      <c r="V112" s="134">
        <f>$K$111*按分データ等!Q8</f>
        <v>0</v>
      </c>
      <c r="W112" s="134">
        <f>SUM(U112:V112)</f>
        <v>0</v>
      </c>
      <c r="Y112" s="526" t="s">
        <v>20</v>
      </c>
      <c r="Z112" s="527" t="s">
        <v>87</v>
      </c>
      <c r="AA112" s="528">
        <f t="shared" si="11"/>
        <v>0</v>
      </c>
    </row>
    <row r="113" spans="6:32" ht="15" customHeight="1">
      <c r="F113" s="117" t="s">
        <v>257</v>
      </c>
      <c r="J113" s="116" t="s">
        <v>259</v>
      </c>
      <c r="S113" s="441"/>
      <c r="T113" s="442" t="s">
        <v>143</v>
      </c>
      <c r="U113" s="134">
        <f>$K$110*按分データ等!P9</f>
        <v>0</v>
      </c>
      <c r="V113" s="134">
        <f>$K$111*按分データ等!Q9</f>
        <v>0</v>
      </c>
      <c r="W113" s="134">
        <f>SUM(U113:V113)</f>
        <v>0</v>
      </c>
      <c r="Y113" s="526" t="s">
        <v>21</v>
      </c>
      <c r="Z113" s="527" t="s">
        <v>1</v>
      </c>
      <c r="AA113" s="528">
        <f t="shared" si="11"/>
        <v>0</v>
      </c>
    </row>
    <row r="114" spans="6:32" ht="15" customHeight="1">
      <c r="F114" s="117" t="s">
        <v>412</v>
      </c>
      <c r="J114" s="116"/>
      <c r="S114" s="437" t="s">
        <v>92</v>
      </c>
      <c r="T114" s="438"/>
      <c r="U114" s="453">
        <f>$K$110*按分データ等!P10</f>
        <v>0</v>
      </c>
      <c r="V114" s="453">
        <f>$K$111*按分データ等!Q10</f>
        <v>0</v>
      </c>
      <c r="W114" s="453">
        <f>SUM(U114:V114)</f>
        <v>0</v>
      </c>
      <c r="Y114" s="529" t="s">
        <v>22</v>
      </c>
      <c r="Z114" s="530" t="s">
        <v>2</v>
      </c>
      <c r="AA114" s="531">
        <f t="shared" si="11"/>
        <v>0</v>
      </c>
    </row>
    <row r="115" spans="6:32" ht="15" customHeight="1">
      <c r="F115" s="116"/>
      <c r="J115" s="117"/>
      <c r="S115" s="443" t="s">
        <v>93</v>
      </c>
      <c r="T115" s="444"/>
      <c r="U115" s="454">
        <f>$K$110*按分データ等!P11</f>
        <v>0</v>
      </c>
      <c r="V115" s="454">
        <f>$K$111*按分データ等!Q11</f>
        <v>0</v>
      </c>
      <c r="W115" s="454">
        <f>SUM(U115:V115)</f>
        <v>0</v>
      </c>
      <c r="Y115" s="523" t="s">
        <v>23</v>
      </c>
      <c r="Z115" s="524" t="s">
        <v>3</v>
      </c>
      <c r="AA115" s="525">
        <f t="shared" si="11"/>
        <v>0</v>
      </c>
    </row>
    <row r="116" spans="6:32" ht="15" customHeight="1">
      <c r="S116" s="437" t="s">
        <v>375</v>
      </c>
      <c r="T116" s="438"/>
      <c r="U116" s="135"/>
      <c r="V116" s="135"/>
      <c r="W116" s="135"/>
      <c r="Y116" s="526" t="s">
        <v>24</v>
      </c>
      <c r="Z116" s="527" t="s">
        <v>4</v>
      </c>
      <c r="AA116" s="528">
        <f t="shared" si="11"/>
        <v>0</v>
      </c>
    </row>
    <row r="117" spans="6:32" ht="15" customHeight="1">
      <c r="S117" s="439"/>
      <c r="T117" s="440" t="s">
        <v>347</v>
      </c>
      <c r="U117" s="134">
        <f>$K$110*按分データ等!P13</f>
        <v>0</v>
      </c>
      <c r="V117" s="134">
        <f>$K$111*按分データ等!Q13</f>
        <v>0</v>
      </c>
      <c r="W117" s="134">
        <f>SUM(U117:V117)</f>
        <v>0</v>
      </c>
      <c r="Y117" s="526" t="s">
        <v>25</v>
      </c>
      <c r="Z117" s="527" t="s">
        <v>348</v>
      </c>
      <c r="AA117" s="528">
        <f t="shared" si="11"/>
        <v>0</v>
      </c>
      <c r="AE117" s="118"/>
      <c r="AF117" s="126"/>
    </row>
    <row r="118" spans="6:32" ht="12">
      <c r="S118" s="439"/>
      <c r="T118" s="440" t="s">
        <v>87</v>
      </c>
      <c r="U118" s="134">
        <f>$K$110*按分データ等!P14</f>
        <v>0</v>
      </c>
      <c r="V118" s="134">
        <f>$K$111*按分データ等!Q14</f>
        <v>0</v>
      </c>
      <c r="W118" s="134">
        <f t="shared" ref="W118:W128" si="12">SUM(U118:V118)</f>
        <v>0</v>
      </c>
      <c r="Y118" s="526" t="s">
        <v>26</v>
      </c>
      <c r="Z118" s="527" t="s">
        <v>5</v>
      </c>
      <c r="AA118" s="528">
        <f t="shared" si="11"/>
        <v>0</v>
      </c>
    </row>
    <row r="119" spans="6:32" ht="15" customHeight="1">
      <c r="S119" s="439"/>
      <c r="T119" s="440" t="s">
        <v>1</v>
      </c>
      <c r="U119" s="134">
        <f>$K$110*按分データ等!P15</f>
        <v>0</v>
      </c>
      <c r="V119" s="134">
        <f>$K$111*按分データ等!Q15</f>
        <v>0</v>
      </c>
      <c r="W119" s="134">
        <f t="shared" si="12"/>
        <v>0</v>
      </c>
      <c r="Y119" s="529" t="s">
        <v>27</v>
      </c>
      <c r="Z119" s="530" t="s">
        <v>6</v>
      </c>
      <c r="AA119" s="531">
        <f t="shared" si="11"/>
        <v>0</v>
      </c>
    </row>
    <row r="120" spans="6:32" ht="15" customHeight="1">
      <c r="S120" s="439"/>
      <c r="T120" s="440" t="s">
        <v>3</v>
      </c>
      <c r="U120" s="134">
        <f>$K$110*按分データ等!P16</f>
        <v>0</v>
      </c>
      <c r="V120" s="134">
        <f>$K$111*按分データ等!Q16</f>
        <v>0</v>
      </c>
      <c r="W120" s="134">
        <f t="shared" si="12"/>
        <v>0</v>
      </c>
      <c r="Y120" s="523" t="s">
        <v>28</v>
      </c>
      <c r="Z120" s="524" t="s">
        <v>7</v>
      </c>
      <c r="AA120" s="525">
        <f t="shared" si="11"/>
        <v>0</v>
      </c>
    </row>
    <row r="121" spans="6:32" ht="15" customHeight="1">
      <c r="S121" s="439"/>
      <c r="T121" s="440" t="s">
        <v>5</v>
      </c>
      <c r="U121" s="134">
        <f>$K$110*按分データ等!P17</f>
        <v>0</v>
      </c>
      <c r="V121" s="134">
        <f>$K$111*按分データ等!Q17</f>
        <v>0</v>
      </c>
      <c r="W121" s="134">
        <f t="shared" si="12"/>
        <v>0</v>
      </c>
      <c r="Y121" s="526" t="s">
        <v>29</v>
      </c>
      <c r="Z121" s="527" t="s">
        <v>8</v>
      </c>
      <c r="AA121" s="528">
        <f t="shared" si="11"/>
        <v>0</v>
      </c>
    </row>
    <row r="122" spans="6:32" ht="15" customHeight="1">
      <c r="S122" s="439"/>
      <c r="T122" s="440" t="s">
        <v>8</v>
      </c>
      <c r="U122" s="134">
        <f>$K$110*按分データ等!P18</f>
        <v>0</v>
      </c>
      <c r="V122" s="134">
        <f>$K$111*按分データ等!Q18</f>
        <v>0</v>
      </c>
      <c r="W122" s="134">
        <f t="shared" si="12"/>
        <v>0</v>
      </c>
      <c r="Y122" s="526" t="s">
        <v>30</v>
      </c>
      <c r="Z122" s="527" t="s">
        <v>349</v>
      </c>
      <c r="AA122" s="528">
        <f t="shared" si="11"/>
        <v>0</v>
      </c>
    </row>
    <row r="123" spans="6:32" ht="15" customHeight="1">
      <c r="S123" s="441"/>
      <c r="T123" s="442" t="s">
        <v>9</v>
      </c>
      <c r="U123" s="134">
        <f>$K$110*按分データ等!P19</f>
        <v>0</v>
      </c>
      <c r="V123" s="134">
        <f>$K$111*按分データ等!Q19</f>
        <v>0</v>
      </c>
      <c r="W123" s="134">
        <f t="shared" si="12"/>
        <v>0</v>
      </c>
      <c r="Y123" s="526" t="s">
        <v>31</v>
      </c>
      <c r="Z123" s="527" t="s">
        <v>350</v>
      </c>
      <c r="AA123" s="528">
        <f t="shared" si="11"/>
        <v>0</v>
      </c>
    </row>
    <row r="124" spans="6:32" ht="15" customHeight="1">
      <c r="S124" s="437" t="s">
        <v>376</v>
      </c>
      <c r="T124" s="438"/>
      <c r="U124" s="452"/>
      <c r="V124" s="452"/>
      <c r="W124" s="452"/>
      <c r="Y124" s="529" t="s">
        <v>32</v>
      </c>
      <c r="Z124" s="530" t="s">
        <v>351</v>
      </c>
      <c r="AA124" s="531">
        <f t="shared" si="11"/>
        <v>0</v>
      </c>
    </row>
    <row r="125" spans="6:32" ht="15" customHeight="1">
      <c r="S125" s="439"/>
      <c r="T125" s="440" t="s">
        <v>377</v>
      </c>
      <c r="U125" s="134">
        <f>$K$110*按分データ等!P21</f>
        <v>0</v>
      </c>
      <c r="V125" s="134">
        <f>$K$111*按分データ等!Q21</f>
        <v>0</v>
      </c>
      <c r="W125" s="134">
        <f t="shared" si="12"/>
        <v>0</v>
      </c>
      <c r="Y125" s="523" t="s">
        <v>33</v>
      </c>
      <c r="Z125" s="524" t="s">
        <v>88</v>
      </c>
      <c r="AA125" s="525">
        <f t="shared" si="11"/>
        <v>0</v>
      </c>
    </row>
    <row r="126" spans="6:32" ht="15" customHeight="1">
      <c r="S126" s="439"/>
      <c r="T126" s="440" t="s">
        <v>15</v>
      </c>
      <c r="U126" s="134">
        <f>$K$110*按分データ等!P22</f>
        <v>0</v>
      </c>
      <c r="V126" s="134">
        <f>$K$111*按分データ等!Q22</f>
        <v>0</v>
      </c>
      <c r="W126" s="134">
        <f t="shared" si="12"/>
        <v>0</v>
      </c>
      <c r="Y126" s="526" t="s">
        <v>34</v>
      </c>
      <c r="Z126" s="527" t="s">
        <v>352</v>
      </c>
      <c r="AA126" s="528">
        <f t="shared" si="11"/>
        <v>0</v>
      </c>
    </row>
    <row r="127" spans="6:32" ht="15" customHeight="1">
      <c r="S127" s="439"/>
      <c r="T127" s="440" t="s">
        <v>16</v>
      </c>
      <c r="U127" s="134">
        <f>$K$110*按分データ等!P23</f>
        <v>0</v>
      </c>
      <c r="V127" s="134">
        <f>$K$111*按分データ等!Q23</f>
        <v>0</v>
      </c>
      <c r="W127" s="134">
        <f t="shared" si="12"/>
        <v>0</v>
      </c>
      <c r="Y127" s="526" t="s">
        <v>35</v>
      </c>
      <c r="Z127" s="527" t="s">
        <v>353</v>
      </c>
      <c r="AA127" s="528">
        <f t="shared" si="11"/>
        <v>0</v>
      </c>
    </row>
    <row r="128" spans="6:32" ht="15" customHeight="1">
      <c r="S128" s="441"/>
      <c r="T128" s="442" t="s">
        <v>390</v>
      </c>
      <c r="U128" s="147">
        <f>$K$110*按分データ等!P24</f>
        <v>0</v>
      </c>
      <c r="V128" s="147">
        <f>$K$111*按分データ等!Q24</f>
        <v>0</v>
      </c>
      <c r="W128" s="147">
        <f t="shared" si="12"/>
        <v>0</v>
      </c>
      <c r="Y128" s="526" t="s">
        <v>36</v>
      </c>
      <c r="Z128" s="527" t="s">
        <v>53</v>
      </c>
      <c r="AA128" s="528">
        <f t="shared" si="11"/>
        <v>0</v>
      </c>
    </row>
    <row r="129" spans="19:27" ht="15" customHeight="1">
      <c r="S129" s="110" t="s">
        <v>103</v>
      </c>
      <c r="T129" s="450"/>
      <c r="U129" s="134">
        <f>SUM(U110:U128)</f>
        <v>0</v>
      </c>
      <c r="V129" s="134">
        <f t="shared" ref="V129:W129" si="13">SUM(V110:V128)</f>
        <v>0</v>
      </c>
      <c r="W129" s="134">
        <f t="shared" si="13"/>
        <v>0</v>
      </c>
      <c r="Y129" s="529" t="s">
        <v>94</v>
      </c>
      <c r="Z129" s="530" t="s">
        <v>9</v>
      </c>
      <c r="AA129" s="531">
        <f t="shared" si="11"/>
        <v>0</v>
      </c>
    </row>
    <row r="130" spans="19:27" ht="15" customHeight="1">
      <c r="S130" s="117" t="s">
        <v>251</v>
      </c>
      <c r="T130" s="451"/>
      <c r="U130" s="209"/>
      <c r="V130" s="209"/>
      <c r="W130" s="209"/>
      <c r="Y130" s="523" t="s">
        <v>104</v>
      </c>
      <c r="Z130" s="524" t="s">
        <v>10</v>
      </c>
      <c r="AA130" s="525">
        <f t="shared" si="11"/>
        <v>0</v>
      </c>
    </row>
    <row r="131" spans="19:27" ht="15" customHeight="1">
      <c r="W131" s="113" t="s">
        <v>144</v>
      </c>
      <c r="Y131" s="526" t="s">
        <v>105</v>
      </c>
      <c r="Z131" s="527" t="s">
        <v>11</v>
      </c>
      <c r="AA131" s="528">
        <f t="shared" si="11"/>
        <v>0</v>
      </c>
    </row>
    <row r="132" spans="19:27" ht="15" customHeight="1">
      <c r="S132" s="988" t="s">
        <v>384</v>
      </c>
      <c r="T132" s="989"/>
      <c r="U132" s="982" t="s">
        <v>263</v>
      </c>
      <c r="V132" s="982" t="s">
        <v>264</v>
      </c>
      <c r="W132" s="982" t="s">
        <v>103</v>
      </c>
      <c r="Y132" s="526" t="s">
        <v>106</v>
      </c>
      <c r="Z132" s="527" t="s">
        <v>354</v>
      </c>
      <c r="AA132" s="528">
        <f t="shared" si="11"/>
        <v>0</v>
      </c>
    </row>
    <row r="133" spans="19:27" ht="15" customHeight="1">
      <c r="S133" s="990"/>
      <c r="T133" s="991"/>
      <c r="U133" s="983"/>
      <c r="V133" s="983"/>
      <c r="W133" s="983"/>
      <c r="Y133" s="526" t="s">
        <v>107</v>
      </c>
      <c r="Z133" s="527" t="s">
        <v>89</v>
      </c>
      <c r="AA133" s="528">
        <f t="shared" si="11"/>
        <v>0</v>
      </c>
    </row>
    <row r="134" spans="19:27" ht="15" customHeight="1">
      <c r="S134" s="461"/>
      <c r="T134" s="462" t="s">
        <v>92</v>
      </c>
      <c r="U134" s="463">
        <f>$L$110*按分データ等!O31</f>
        <v>0</v>
      </c>
      <c r="V134" s="463">
        <f>$L$111*按分データ等!P31</f>
        <v>0</v>
      </c>
      <c r="W134" s="463">
        <f>SUM(U134:V134)</f>
        <v>0</v>
      </c>
      <c r="Y134" s="529" t="s">
        <v>355</v>
      </c>
      <c r="Z134" s="530" t="s">
        <v>356</v>
      </c>
      <c r="AA134" s="531">
        <f t="shared" si="11"/>
        <v>0</v>
      </c>
    </row>
    <row r="135" spans="19:27" ht="15" customHeight="1">
      <c r="S135" s="464"/>
      <c r="T135" s="465" t="s">
        <v>93</v>
      </c>
      <c r="U135" s="466">
        <f>$L$110*按分データ等!O32</f>
        <v>0</v>
      </c>
      <c r="V135" s="466">
        <f>$L$111*按分データ等!P32</f>
        <v>0</v>
      </c>
      <c r="W135" s="466">
        <f t="shared" ref="W135:W154" si="14">SUM(U135:V135)</f>
        <v>0</v>
      </c>
      <c r="Y135" s="523" t="s">
        <v>108</v>
      </c>
      <c r="Z135" s="524" t="s">
        <v>12</v>
      </c>
      <c r="AA135" s="525">
        <f t="shared" si="11"/>
        <v>0</v>
      </c>
    </row>
    <row r="136" spans="19:27" ht="15" customHeight="1">
      <c r="S136" s="467" t="s">
        <v>77</v>
      </c>
      <c r="T136" s="468"/>
      <c r="U136" s="469"/>
      <c r="V136" s="469"/>
      <c r="W136" s="469"/>
      <c r="Y136" s="526" t="s">
        <v>109</v>
      </c>
      <c r="Z136" s="527" t="s">
        <v>13</v>
      </c>
      <c r="AA136" s="528">
        <f t="shared" si="11"/>
        <v>0</v>
      </c>
    </row>
    <row r="137" spans="19:27" ht="15" customHeight="1">
      <c r="S137" s="467"/>
      <c r="T137" s="470" t="s">
        <v>120</v>
      </c>
      <c r="U137" s="471">
        <f>$L$110*按分データ等!O34</f>
        <v>0</v>
      </c>
      <c r="V137" s="471">
        <f>$L$111*按分データ等!P34</f>
        <v>0</v>
      </c>
      <c r="W137" s="471">
        <f t="shared" si="14"/>
        <v>0</v>
      </c>
      <c r="Y137" s="526" t="s">
        <v>110</v>
      </c>
      <c r="Z137" s="527" t="s">
        <v>357</v>
      </c>
      <c r="AA137" s="528">
        <f t="shared" si="11"/>
        <v>0</v>
      </c>
    </row>
    <row r="138" spans="19:27" ht="15" customHeight="1">
      <c r="S138" s="467"/>
      <c r="T138" s="470" t="s">
        <v>272</v>
      </c>
      <c r="U138" s="471">
        <f>$L$110*按分データ等!O35</f>
        <v>0</v>
      </c>
      <c r="V138" s="471">
        <f>$L$111*按分データ等!P35</f>
        <v>0</v>
      </c>
      <c r="W138" s="471">
        <f t="shared" si="14"/>
        <v>0</v>
      </c>
      <c r="Y138" s="526" t="s">
        <v>111</v>
      </c>
      <c r="Z138" s="527" t="s">
        <v>91</v>
      </c>
      <c r="AA138" s="528">
        <f t="shared" si="11"/>
        <v>0</v>
      </c>
    </row>
    <row r="139" spans="19:27" ht="15" customHeight="1">
      <c r="S139" s="461" t="s">
        <v>229</v>
      </c>
      <c r="T139" s="472"/>
      <c r="U139" s="473"/>
      <c r="V139" s="473"/>
      <c r="W139" s="473"/>
      <c r="Y139" s="529" t="s">
        <v>112</v>
      </c>
      <c r="Z139" s="530" t="s">
        <v>14</v>
      </c>
      <c r="AA139" s="531">
        <f t="shared" si="11"/>
        <v>0</v>
      </c>
    </row>
    <row r="140" spans="19:27" ht="15" customHeight="1">
      <c r="S140" s="467"/>
      <c r="T140" s="470" t="s">
        <v>120</v>
      </c>
      <c r="U140" s="471">
        <f>$L$110*按分データ等!O37</f>
        <v>0</v>
      </c>
      <c r="V140" s="471">
        <f>$L$111*按分データ等!P37</f>
        <v>0</v>
      </c>
      <c r="W140" s="471">
        <f t="shared" si="14"/>
        <v>0</v>
      </c>
      <c r="Y140" s="523" t="s">
        <v>113</v>
      </c>
      <c r="Z140" s="524" t="s">
        <v>15</v>
      </c>
      <c r="AA140" s="525">
        <f t="shared" si="11"/>
        <v>0</v>
      </c>
    </row>
    <row r="141" spans="19:27" ht="15" customHeight="1">
      <c r="S141" s="467"/>
      <c r="T141" s="470" t="s">
        <v>273</v>
      </c>
      <c r="U141" s="471">
        <f>$L$110*按分データ等!O38</f>
        <v>0</v>
      </c>
      <c r="V141" s="471">
        <f>$L$111*按分データ等!P38</f>
        <v>0</v>
      </c>
      <c r="W141" s="471">
        <f t="shared" si="14"/>
        <v>0</v>
      </c>
      <c r="Y141" s="526" t="s">
        <v>114</v>
      </c>
      <c r="Z141" s="527" t="s">
        <v>358</v>
      </c>
      <c r="AA141" s="528">
        <f t="shared" si="11"/>
        <v>0</v>
      </c>
    </row>
    <row r="142" spans="19:27" ht="15" customHeight="1">
      <c r="S142" s="467"/>
      <c r="T142" s="470" t="s">
        <v>121</v>
      </c>
      <c r="U142" s="471">
        <f>$L$110*按分データ等!O39</f>
        <v>0</v>
      </c>
      <c r="V142" s="471">
        <f>$L$111*按分データ等!P39</f>
        <v>0</v>
      </c>
      <c r="W142" s="471">
        <f t="shared" si="14"/>
        <v>0</v>
      </c>
      <c r="Y142" s="526" t="s">
        <v>115</v>
      </c>
      <c r="Z142" s="527" t="s">
        <v>359</v>
      </c>
      <c r="AA142" s="528">
        <f t="shared" si="11"/>
        <v>0</v>
      </c>
    </row>
    <row r="143" spans="19:27" ht="15" customHeight="1">
      <c r="S143" s="467"/>
      <c r="T143" s="470" t="s">
        <v>272</v>
      </c>
      <c r="U143" s="471">
        <f>$L$110*按分データ等!O40</f>
        <v>0</v>
      </c>
      <c r="V143" s="471">
        <f>$L$111*按分データ等!P40</f>
        <v>0</v>
      </c>
      <c r="W143" s="471">
        <f t="shared" si="14"/>
        <v>0</v>
      </c>
      <c r="Y143" s="526" t="s">
        <v>116</v>
      </c>
      <c r="Z143" s="527" t="s">
        <v>16</v>
      </c>
      <c r="AA143" s="528">
        <f t="shared" si="11"/>
        <v>0</v>
      </c>
    </row>
    <row r="144" spans="19:27" ht="15" customHeight="1">
      <c r="S144" s="467"/>
      <c r="T144" s="470" t="s">
        <v>391</v>
      </c>
      <c r="U144" s="471">
        <f>$L$110*按分データ等!O41</f>
        <v>0</v>
      </c>
      <c r="V144" s="471">
        <f>$L$111*按分データ等!P41</f>
        <v>0</v>
      </c>
      <c r="W144" s="471">
        <f t="shared" si="14"/>
        <v>0</v>
      </c>
      <c r="Y144" s="529" t="s">
        <v>360</v>
      </c>
      <c r="Z144" s="530" t="s">
        <v>92</v>
      </c>
      <c r="AA144" s="531">
        <f t="shared" si="11"/>
        <v>0</v>
      </c>
    </row>
    <row r="145" spans="2:27" ht="15" customHeight="1">
      <c r="S145" s="461" t="s">
        <v>230</v>
      </c>
      <c r="T145" s="472"/>
      <c r="U145" s="473"/>
      <c r="V145" s="473"/>
      <c r="W145" s="473"/>
      <c r="Y145" s="523" t="s">
        <v>361</v>
      </c>
      <c r="Z145" s="524" t="s">
        <v>93</v>
      </c>
      <c r="AA145" s="525">
        <f t="shared" si="11"/>
        <v>0</v>
      </c>
    </row>
    <row r="146" spans="2:27" ht="15" customHeight="1">
      <c r="S146" s="467"/>
      <c r="T146" s="470" t="s">
        <v>347</v>
      </c>
      <c r="U146" s="471">
        <f>$L$110*按分データ等!O43</f>
        <v>0</v>
      </c>
      <c r="V146" s="471">
        <f>$L$111*按分データ等!P43</f>
        <v>0</v>
      </c>
      <c r="W146" s="471">
        <f>SUM(U146:V146)</f>
        <v>0</v>
      </c>
      <c r="Y146" s="526" t="s">
        <v>117</v>
      </c>
      <c r="Z146" s="527" t="s">
        <v>389</v>
      </c>
      <c r="AA146" s="528">
        <f t="shared" si="11"/>
        <v>0</v>
      </c>
    </row>
    <row r="147" spans="2:27" ht="15" customHeight="1">
      <c r="S147" s="467"/>
      <c r="T147" s="470" t="s">
        <v>274</v>
      </c>
      <c r="U147" s="471">
        <f>$L$110*按分データ等!O44</f>
        <v>0</v>
      </c>
      <c r="V147" s="471">
        <f>$L$111*按分データ等!P44</f>
        <v>0</v>
      </c>
      <c r="W147" s="471">
        <f t="shared" si="14"/>
        <v>0</v>
      </c>
      <c r="Y147" s="526" t="s">
        <v>118</v>
      </c>
      <c r="Z147" s="527" t="s">
        <v>17</v>
      </c>
      <c r="AA147" s="528">
        <f t="shared" si="11"/>
        <v>0</v>
      </c>
    </row>
    <row r="148" spans="2:27" ht="15" customHeight="1">
      <c r="S148" s="467"/>
      <c r="T148" s="470" t="s">
        <v>275</v>
      </c>
      <c r="U148" s="471">
        <f>$L$110*按分データ等!O45</f>
        <v>0</v>
      </c>
      <c r="V148" s="471">
        <f>$L$111*按分データ等!P45</f>
        <v>0</v>
      </c>
      <c r="W148" s="471">
        <f t="shared" si="14"/>
        <v>0</v>
      </c>
      <c r="Y148" s="529" t="s">
        <v>119</v>
      </c>
      <c r="Z148" s="530" t="s">
        <v>18</v>
      </c>
      <c r="AA148" s="531">
        <f t="shared" si="11"/>
        <v>0</v>
      </c>
    </row>
    <row r="149" spans="2:27" ht="15" customHeight="1">
      <c r="S149" s="467"/>
      <c r="T149" s="470" t="s">
        <v>276</v>
      </c>
      <c r="U149" s="471">
        <f>$L$110*按分データ等!O46</f>
        <v>0</v>
      </c>
      <c r="V149" s="471">
        <f>$L$111*按分データ等!P46</f>
        <v>0</v>
      </c>
      <c r="W149" s="471">
        <f t="shared" si="14"/>
        <v>0</v>
      </c>
      <c r="Y149" s="460"/>
      <c r="Z149" s="121" t="s">
        <v>37</v>
      </c>
      <c r="AA149" s="132">
        <f>SUM(AA110:AA148)</f>
        <v>0</v>
      </c>
    </row>
    <row r="150" spans="2:27" ht="15" customHeight="1">
      <c r="S150" s="467"/>
      <c r="T150" s="470" t="s">
        <v>378</v>
      </c>
      <c r="U150" s="471">
        <f>$L$110*按分データ等!O47</f>
        <v>0</v>
      </c>
      <c r="V150" s="471">
        <f>$L$111*按分データ等!P47</f>
        <v>0</v>
      </c>
      <c r="W150" s="471">
        <f t="shared" si="14"/>
        <v>0</v>
      </c>
      <c r="Y150" s="117" t="s">
        <v>382</v>
      </c>
    </row>
    <row r="151" spans="2:27" ht="15" customHeight="1">
      <c r="S151" s="467"/>
      <c r="T151" s="470" t="s">
        <v>379</v>
      </c>
      <c r="U151" s="471">
        <f>$L$110*按分データ等!O48</f>
        <v>0</v>
      </c>
      <c r="V151" s="471">
        <f>$L$111*按分データ等!P48</f>
        <v>0</v>
      </c>
      <c r="W151" s="471">
        <f t="shared" si="14"/>
        <v>0</v>
      </c>
      <c r="Z151" s="117"/>
    </row>
    <row r="152" spans="2:27" ht="15" customHeight="1">
      <c r="S152" s="467"/>
      <c r="T152" s="474" t="s">
        <v>380</v>
      </c>
      <c r="U152" s="475">
        <f>$L$110*按分データ等!O49</f>
        <v>0</v>
      </c>
      <c r="V152" s="475">
        <f>$L$111*按分データ等!P49</f>
        <v>0</v>
      </c>
      <c r="W152" s="475">
        <f t="shared" si="14"/>
        <v>0</v>
      </c>
      <c r="Y152" s="117"/>
    </row>
    <row r="153" spans="2:27" ht="15" customHeight="1">
      <c r="S153" s="467"/>
      <c r="T153" s="474" t="s">
        <v>9</v>
      </c>
      <c r="U153" s="471">
        <f>$L$110*按分データ等!O50</f>
        <v>0</v>
      </c>
      <c r="V153" s="471">
        <f>$L$111*按分データ等!P50</f>
        <v>0</v>
      </c>
      <c r="W153" s="471">
        <f t="shared" si="14"/>
        <v>0</v>
      </c>
      <c r="Y153" s="117"/>
    </row>
    <row r="154" spans="2:27" ht="15" customHeight="1">
      <c r="S154" s="467"/>
      <c r="T154" s="474" t="s">
        <v>277</v>
      </c>
      <c r="U154" s="475">
        <f>$L$110*按分データ等!O51</f>
        <v>0</v>
      </c>
      <c r="V154" s="475">
        <f>$L$111*按分データ等!P51</f>
        <v>0</v>
      </c>
      <c r="W154" s="475">
        <f t="shared" si="14"/>
        <v>0</v>
      </c>
      <c r="Y154" s="117"/>
    </row>
    <row r="155" spans="2:27" ht="15" customHeight="1">
      <c r="S155" s="476" t="s">
        <v>231</v>
      </c>
      <c r="T155" s="477"/>
      <c r="U155" s="478">
        <f>SUM(U134:U154)</f>
        <v>0</v>
      </c>
      <c r="V155" s="479">
        <f t="shared" ref="V155:W155" si="15">SUM(V134:V154)</f>
        <v>0</v>
      </c>
      <c r="W155" s="479">
        <f t="shared" si="15"/>
        <v>0</v>
      </c>
      <c r="Y155" s="117"/>
    </row>
    <row r="156" spans="2:27" ht="15" customHeight="1">
      <c r="S156" s="117" t="s">
        <v>251</v>
      </c>
      <c r="T156" s="481"/>
      <c r="U156" s="483"/>
      <c r="V156" s="483"/>
      <c r="W156" s="483"/>
      <c r="Y156" s="117"/>
    </row>
    <row r="157" spans="2:27" ht="15" customHeight="1">
      <c r="S157" s="481"/>
      <c r="T157" s="481"/>
      <c r="U157" s="483"/>
      <c r="V157" s="483"/>
      <c r="W157" s="483"/>
      <c r="Y157" s="117"/>
    </row>
    <row r="158" spans="2:27" ht="15" customHeight="1">
      <c r="B158" s="120" t="s">
        <v>216</v>
      </c>
      <c r="Y158" s="117"/>
    </row>
    <row r="159" spans="2:27" ht="15" customHeight="1">
      <c r="D159" s="113" t="s">
        <v>137</v>
      </c>
      <c r="E159" s="113"/>
      <c r="H159" s="113" t="s">
        <v>135</v>
      </c>
      <c r="W159" s="113" t="s">
        <v>144</v>
      </c>
      <c r="AA159" s="114" t="s">
        <v>144</v>
      </c>
    </row>
    <row r="160" spans="2:27" ht="15" customHeight="1">
      <c r="C160" s="976"/>
      <c r="D160" s="987" t="s">
        <v>268</v>
      </c>
      <c r="E160" s="181"/>
      <c r="F160" s="976"/>
      <c r="G160" s="992" t="s">
        <v>236</v>
      </c>
      <c r="H160" s="994"/>
      <c r="S160" s="978" t="s">
        <v>383</v>
      </c>
      <c r="T160" s="979"/>
      <c r="U160" s="976" t="s">
        <v>263</v>
      </c>
      <c r="V160" s="976" t="s">
        <v>264</v>
      </c>
      <c r="W160" s="976" t="s">
        <v>103</v>
      </c>
      <c r="Y160" s="978" t="s">
        <v>64</v>
      </c>
      <c r="Z160" s="979"/>
      <c r="AA160" s="976" t="s">
        <v>58</v>
      </c>
    </row>
    <row r="161" spans="3:27" ht="15" customHeight="1">
      <c r="C161" s="977"/>
      <c r="D161" s="977"/>
      <c r="E161" s="203"/>
      <c r="F161" s="977"/>
      <c r="G161" s="460" t="s">
        <v>221</v>
      </c>
      <c r="H161" s="460" t="s">
        <v>222</v>
      </c>
      <c r="S161" s="980"/>
      <c r="T161" s="981"/>
      <c r="U161" s="977"/>
      <c r="V161" s="977"/>
      <c r="W161" s="977"/>
      <c r="Y161" s="980"/>
      <c r="Z161" s="981"/>
      <c r="AA161" s="977"/>
    </row>
    <row r="162" spans="3:27" ht="15" customHeight="1">
      <c r="C162" s="148" t="s">
        <v>74</v>
      </c>
      <c r="D162" s="143">
        <f>与件データ作成シート!E44</f>
        <v>0</v>
      </c>
      <c r="E162" s="203"/>
      <c r="F162" s="129" t="s">
        <v>74</v>
      </c>
      <c r="G162" s="136">
        <f>IF(与件データ作成シート!$A$7=2,与件データ計算シート!$D162*按分データ等!F40/按分データ等!$H40,与件データ作成シート!E44)</f>
        <v>0</v>
      </c>
      <c r="H162" s="136">
        <f>IF(与件データ作成シート!$A$7=2,与件データ計算シート!$D162*按分データ等!G40/按分データ等!$H40,与件データ作成シート!F44)</f>
        <v>0</v>
      </c>
      <c r="S162" s="437" t="s">
        <v>374</v>
      </c>
      <c r="T162" s="438"/>
      <c r="U162" s="133"/>
      <c r="V162" s="133"/>
      <c r="W162" s="133"/>
      <c r="Y162" s="523" t="s">
        <v>44</v>
      </c>
      <c r="Z162" s="524" t="s">
        <v>347</v>
      </c>
      <c r="AA162" s="525">
        <f>SUMIF($S$163:$S$206,Z162,$W$163:$W$206)+SUMIF($T$163:$T$206,Z162,$W$163:$W$206)</f>
        <v>0</v>
      </c>
    </row>
    <row r="163" spans="3:27" ht="15" customHeight="1">
      <c r="C163" s="127" t="s">
        <v>75</v>
      </c>
      <c r="D163" s="143">
        <f>与件データ作成シート!E45</f>
        <v>0</v>
      </c>
      <c r="E163" s="203"/>
      <c r="F163" s="128" t="s">
        <v>75</v>
      </c>
      <c r="G163" s="147">
        <f>IF(与件データ作成シート!$A$7=2,与件データ計算シート!$D163*按分データ等!F41/按分データ等!$H41,与件データ作成シート!E45)</f>
        <v>0</v>
      </c>
      <c r="H163" s="134">
        <f>IF(与件データ作成シート!$A$7=2,与件データ計算シート!$D163*按分データ等!G41/按分データ等!$H41,与件データ作成シート!F45)</f>
        <v>0</v>
      </c>
      <c r="S163" s="439"/>
      <c r="T163" s="440" t="s">
        <v>142</v>
      </c>
      <c r="U163" s="134">
        <f>$G$162*按分データ等!P7</f>
        <v>0</v>
      </c>
      <c r="V163" s="134">
        <f>$G$163*按分データ等!Q7</f>
        <v>0</v>
      </c>
      <c r="W163" s="134">
        <f t="shared" ref="W163:W173" si="16">SUM(U163:V163)</f>
        <v>0</v>
      </c>
      <c r="Y163" s="526" t="s">
        <v>19</v>
      </c>
      <c r="Z163" s="527" t="s">
        <v>0</v>
      </c>
      <c r="AA163" s="528">
        <f t="shared" ref="AA163:AA200" si="17">SUMIF($S$163:$S$206,Z163,$W$163:$W$206)+SUMIF($T$163:$T$206,Z163,$W$163:$W$206)</f>
        <v>0</v>
      </c>
    </row>
    <row r="164" spans="3:27" ht="15" customHeight="1">
      <c r="C164" s="121" t="s">
        <v>103</v>
      </c>
      <c r="D164" s="132">
        <f>SUM(D162:D163)</f>
        <v>0</v>
      </c>
      <c r="F164" s="121" t="s">
        <v>103</v>
      </c>
      <c r="G164" s="132">
        <f>SUM(G162:G163)</f>
        <v>0</v>
      </c>
      <c r="H164" s="132">
        <f>SUM(H162:H163)</f>
        <v>0</v>
      </c>
      <c r="S164" s="439"/>
      <c r="T164" s="440" t="s">
        <v>90</v>
      </c>
      <c r="U164" s="134">
        <f>$G$162*按分データ等!P8</f>
        <v>0</v>
      </c>
      <c r="V164" s="134">
        <f>$G$163*按分データ等!Q8</f>
        <v>0</v>
      </c>
      <c r="W164" s="134">
        <f t="shared" si="16"/>
        <v>0</v>
      </c>
      <c r="Y164" s="526" t="s">
        <v>20</v>
      </c>
      <c r="Z164" s="527" t="s">
        <v>87</v>
      </c>
      <c r="AA164" s="528">
        <f t="shared" si="17"/>
        <v>0</v>
      </c>
    </row>
    <row r="165" spans="3:27" ht="15" customHeight="1">
      <c r="F165" s="116" t="s">
        <v>254</v>
      </c>
      <c r="S165" s="441"/>
      <c r="T165" s="442" t="s">
        <v>143</v>
      </c>
      <c r="U165" s="134">
        <f>$G$162*按分データ等!P9</f>
        <v>0</v>
      </c>
      <c r="V165" s="134">
        <f>$G$163*按分データ等!Q9</f>
        <v>0</v>
      </c>
      <c r="W165" s="134">
        <f t="shared" si="16"/>
        <v>0</v>
      </c>
      <c r="Y165" s="526" t="s">
        <v>21</v>
      </c>
      <c r="Z165" s="527" t="s">
        <v>1</v>
      </c>
      <c r="AA165" s="528">
        <f t="shared" si="17"/>
        <v>0</v>
      </c>
    </row>
    <row r="166" spans="3:27" ht="15" customHeight="1">
      <c r="F166" s="117" t="s">
        <v>258</v>
      </c>
      <c r="S166" s="437" t="s">
        <v>92</v>
      </c>
      <c r="T166" s="438"/>
      <c r="U166" s="137">
        <f>$G$162*按分データ等!P10</f>
        <v>0</v>
      </c>
      <c r="V166" s="137">
        <f>$G$163*按分データ等!Q10</f>
        <v>0</v>
      </c>
      <c r="W166" s="137">
        <f t="shared" si="16"/>
        <v>0</v>
      </c>
      <c r="Y166" s="529" t="s">
        <v>22</v>
      </c>
      <c r="Z166" s="530" t="s">
        <v>2</v>
      </c>
      <c r="AA166" s="531">
        <f t="shared" si="17"/>
        <v>0</v>
      </c>
    </row>
    <row r="167" spans="3:27" ht="15" customHeight="1">
      <c r="F167" s="117" t="s">
        <v>257</v>
      </c>
      <c r="S167" s="443" t="s">
        <v>93</v>
      </c>
      <c r="T167" s="444"/>
      <c r="U167" s="137">
        <f>$G$162*按分データ等!P11</f>
        <v>0</v>
      </c>
      <c r="V167" s="137">
        <f>$G$163*按分データ等!Q11</f>
        <v>0</v>
      </c>
      <c r="W167" s="137">
        <f t="shared" si="16"/>
        <v>0</v>
      </c>
      <c r="Y167" s="523" t="s">
        <v>23</v>
      </c>
      <c r="Z167" s="524" t="s">
        <v>3</v>
      </c>
      <c r="AA167" s="525">
        <f t="shared" si="17"/>
        <v>0</v>
      </c>
    </row>
    <row r="168" spans="3:27" ht="15" customHeight="1">
      <c r="F168" s="117" t="s">
        <v>413</v>
      </c>
      <c r="S168" s="437" t="s">
        <v>375</v>
      </c>
      <c r="T168" s="438"/>
      <c r="U168" s="135"/>
      <c r="V168" s="135"/>
      <c r="W168" s="135"/>
      <c r="Y168" s="526" t="s">
        <v>24</v>
      </c>
      <c r="Z168" s="527" t="s">
        <v>4</v>
      </c>
      <c r="AA168" s="528">
        <f t="shared" si="17"/>
        <v>0</v>
      </c>
    </row>
    <row r="169" spans="3:27" ht="15" customHeight="1">
      <c r="S169" s="439"/>
      <c r="T169" s="440" t="s">
        <v>347</v>
      </c>
      <c r="U169" s="134">
        <f>$G$162*按分データ等!P13</f>
        <v>0</v>
      </c>
      <c r="V169" s="134">
        <f>$G$163*按分データ等!Q13</f>
        <v>0</v>
      </c>
      <c r="W169" s="134">
        <f t="shared" si="16"/>
        <v>0</v>
      </c>
      <c r="Y169" s="526" t="s">
        <v>25</v>
      </c>
      <c r="Z169" s="527" t="s">
        <v>348</v>
      </c>
      <c r="AA169" s="528">
        <f t="shared" si="17"/>
        <v>0</v>
      </c>
    </row>
    <row r="170" spans="3:27" ht="15" customHeight="1">
      <c r="S170" s="439"/>
      <c r="T170" s="440" t="s">
        <v>87</v>
      </c>
      <c r="U170" s="134">
        <f>$G$162*按分データ等!P14</f>
        <v>0</v>
      </c>
      <c r="V170" s="134">
        <f>$G$163*按分データ等!Q14</f>
        <v>0</v>
      </c>
      <c r="W170" s="134">
        <f t="shared" si="16"/>
        <v>0</v>
      </c>
      <c r="Y170" s="526" t="s">
        <v>26</v>
      </c>
      <c r="Z170" s="527" t="s">
        <v>5</v>
      </c>
      <c r="AA170" s="528">
        <f t="shared" si="17"/>
        <v>0</v>
      </c>
    </row>
    <row r="171" spans="3:27" ht="15" customHeight="1">
      <c r="S171" s="439"/>
      <c r="T171" s="440" t="s">
        <v>1</v>
      </c>
      <c r="U171" s="134">
        <f>$G$162*按分データ等!P15</f>
        <v>0</v>
      </c>
      <c r="V171" s="134">
        <f>$G$163*按分データ等!Q15</f>
        <v>0</v>
      </c>
      <c r="W171" s="134">
        <f t="shared" si="16"/>
        <v>0</v>
      </c>
      <c r="Y171" s="529" t="s">
        <v>27</v>
      </c>
      <c r="Z171" s="530" t="s">
        <v>6</v>
      </c>
      <c r="AA171" s="531">
        <f t="shared" si="17"/>
        <v>0</v>
      </c>
    </row>
    <row r="172" spans="3:27" ht="15" customHeight="1">
      <c r="S172" s="439"/>
      <c r="T172" s="440" t="s">
        <v>3</v>
      </c>
      <c r="U172" s="134">
        <f>$G$162*按分データ等!P16</f>
        <v>0</v>
      </c>
      <c r="V172" s="134">
        <f>$G$163*按分データ等!Q16</f>
        <v>0</v>
      </c>
      <c r="W172" s="134">
        <f t="shared" si="16"/>
        <v>0</v>
      </c>
      <c r="Y172" s="523" t="s">
        <v>28</v>
      </c>
      <c r="Z172" s="524" t="s">
        <v>7</v>
      </c>
      <c r="AA172" s="525">
        <f t="shared" si="17"/>
        <v>0</v>
      </c>
    </row>
    <row r="173" spans="3:27" ht="15" customHeight="1">
      <c r="S173" s="439"/>
      <c r="T173" s="440" t="s">
        <v>5</v>
      </c>
      <c r="U173" s="134">
        <f>$G$162*按分データ等!P17</f>
        <v>0</v>
      </c>
      <c r="V173" s="134">
        <f>$G$163*按分データ等!Q17</f>
        <v>0</v>
      </c>
      <c r="W173" s="134">
        <f t="shared" si="16"/>
        <v>0</v>
      </c>
      <c r="Y173" s="526" t="s">
        <v>29</v>
      </c>
      <c r="Z173" s="527" t="s">
        <v>8</v>
      </c>
      <c r="AA173" s="528">
        <f t="shared" si="17"/>
        <v>0</v>
      </c>
    </row>
    <row r="174" spans="3:27" ht="12">
      <c r="S174" s="439"/>
      <c r="T174" s="440" t="s">
        <v>8</v>
      </c>
      <c r="U174" s="134">
        <f>$G$162*按分データ等!P18</f>
        <v>0</v>
      </c>
      <c r="V174" s="134">
        <f>$G$163*按分データ等!Q18</f>
        <v>0</v>
      </c>
      <c r="W174" s="134">
        <f>SUM(U174:V174)</f>
        <v>0</v>
      </c>
      <c r="Y174" s="526" t="s">
        <v>30</v>
      </c>
      <c r="Z174" s="527" t="s">
        <v>349</v>
      </c>
      <c r="AA174" s="528">
        <f t="shared" si="17"/>
        <v>0</v>
      </c>
    </row>
    <row r="175" spans="3:27" ht="15" customHeight="1">
      <c r="S175" s="441"/>
      <c r="T175" s="442" t="s">
        <v>9</v>
      </c>
      <c r="U175" s="134">
        <f>$G$162*按分データ等!P19</f>
        <v>0</v>
      </c>
      <c r="V175" s="134">
        <f>$G$163*按分データ等!Q19</f>
        <v>0</v>
      </c>
      <c r="W175" s="134">
        <f>SUM(U175:V175)</f>
        <v>0</v>
      </c>
      <c r="Y175" s="526" t="s">
        <v>31</v>
      </c>
      <c r="Z175" s="527" t="s">
        <v>350</v>
      </c>
      <c r="AA175" s="528">
        <f t="shared" si="17"/>
        <v>0</v>
      </c>
    </row>
    <row r="176" spans="3:27" ht="15" customHeight="1">
      <c r="S176" s="437" t="s">
        <v>376</v>
      </c>
      <c r="T176" s="438"/>
      <c r="U176" s="219"/>
      <c r="V176" s="219"/>
      <c r="W176" s="219"/>
      <c r="Y176" s="529" t="s">
        <v>32</v>
      </c>
      <c r="Z176" s="530" t="s">
        <v>351</v>
      </c>
      <c r="AA176" s="531">
        <f t="shared" si="17"/>
        <v>0</v>
      </c>
    </row>
    <row r="177" spans="19:27" ht="15" customHeight="1">
      <c r="S177" s="439"/>
      <c r="T177" s="440" t="s">
        <v>377</v>
      </c>
      <c r="U177" s="134">
        <f>$G$162*按分データ等!P21</f>
        <v>0</v>
      </c>
      <c r="V177" s="134">
        <f>$G$163*按分データ等!Q21</f>
        <v>0</v>
      </c>
      <c r="W177" s="134">
        <f>SUM(U177:V177)</f>
        <v>0</v>
      </c>
      <c r="Y177" s="523" t="s">
        <v>33</v>
      </c>
      <c r="Z177" s="524" t="s">
        <v>88</v>
      </c>
      <c r="AA177" s="525">
        <f t="shared" si="17"/>
        <v>0</v>
      </c>
    </row>
    <row r="178" spans="19:27" ht="15" customHeight="1">
      <c r="S178" s="439"/>
      <c r="T178" s="440" t="s">
        <v>15</v>
      </c>
      <c r="U178" s="134">
        <f>$G$162*按分データ等!P22</f>
        <v>0</v>
      </c>
      <c r="V178" s="134">
        <f>$G$163*按分データ等!Q22</f>
        <v>0</v>
      </c>
      <c r="W178" s="134">
        <f t="shared" ref="W178:W180" si="18">SUM(U178:V178)</f>
        <v>0</v>
      </c>
      <c r="Y178" s="526" t="s">
        <v>34</v>
      </c>
      <c r="Z178" s="527" t="s">
        <v>352</v>
      </c>
      <c r="AA178" s="528">
        <f t="shared" si="17"/>
        <v>0</v>
      </c>
    </row>
    <row r="179" spans="19:27" ht="15" customHeight="1">
      <c r="S179" s="439"/>
      <c r="T179" s="440" t="s">
        <v>16</v>
      </c>
      <c r="U179" s="134">
        <f>$G$162*按分データ等!P23</f>
        <v>0</v>
      </c>
      <c r="V179" s="134">
        <f>$G$163*按分データ等!Q23</f>
        <v>0</v>
      </c>
      <c r="W179" s="134">
        <f t="shared" si="18"/>
        <v>0</v>
      </c>
      <c r="Y179" s="526" t="s">
        <v>35</v>
      </c>
      <c r="Z179" s="527" t="s">
        <v>353</v>
      </c>
      <c r="AA179" s="528">
        <f t="shared" si="17"/>
        <v>0</v>
      </c>
    </row>
    <row r="180" spans="19:27" ht="15" customHeight="1">
      <c r="S180" s="441"/>
      <c r="T180" s="442" t="s">
        <v>390</v>
      </c>
      <c r="U180" s="134">
        <f>$G$162*按分データ等!P24</f>
        <v>0</v>
      </c>
      <c r="V180" s="134">
        <f>$G$163*按分データ等!Q24</f>
        <v>0</v>
      </c>
      <c r="W180" s="134">
        <f t="shared" si="18"/>
        <v>0</v>
      </c>
      <c r="Y180" s="526" t="s">
        <v>36</v>
      </c>
      <c r="Z180" s="527" t="s">
        <v>53</v>
      </c>
      <c r="AA180" s="528">
        <f t="shared" si="17"/>
        <v>0</v>
      </c>
    </row>
    <row r="181" spans="19:27" ht="15" customHeight="1">
      <c r="S181" s="110" t="s">
        <v>103</v>
      </c>
      <c r="T181" s="450"/>
      <c r="U181" s="132">
        <f>SUM(U163:U180)</f>
        <v>0</v>
      </c>
      <c r="V181" s="132">
        <f t="shared" ref="V181:W181" si="19">SUM(V163:V180)</f>
        <v>0</v>
      </c>
      <c r="W181" s="132">
        <f t="shared" si="19"/>
        <v>0</v>
      </c>
      <c r="Y181" s="529" t="s">
        <v>94</v>
      </c>
      <c r="Z181" s="530" t="s">
        <v>9</v>
      </c>
      <c r="AA181" s="531">
        <f t="shared" si="17"/>
        <v>0</v>
      </c>
    </row>
    <row r="182" spans="19:27" ht="15" customHeight="1">
      <c r="S182" s="117" t="s">
        <v>251</v>
      </c>
      <c r="T182" s="451"/>
      <c r="U182" s="209"/>
      <c r="V182" s="209"/>
      <c r="W182" s="209"/>
      <c r="Y182" s="523" t="s">
        <v>104</v>
      </c>
      <c r="Z182" s="524" t="s">
        <v>10</v>
      </c>
      <c r="AA182" s="525">
        <f t="shared" si="17"/>
        <v>0</v>
      </c>
    </row>
    <row r="183" spans="19:27" ht="15" customHeight="1">
      <c r="S183" s="117"/>
      <c r="W183" s="113" t="s">
        <v>144</v>
      </c>
      <c r="Y183" s="526" t="s">
        <v>105</v>
      </c>
      <c r="Z183" s="527" t="s">
        <v>11</v>
      </c>
      <c r="AA183" s="528">
        <f t="shared" si="17"/>
        <v>0</v>
      </c>
    </row>
    <row r="184" spans="19:27" ht="15" customHeight="1">
      <c r="S184" s="988" t="s">
        <v>385</v>
      </c>
      <c r="T184" s="989"/>
      <c r="U184" s="982" t="s">
        <v>263</v>
      </c>
      <c r="V184" s="982" t="s">
        <v>264</v>
      </c>
      <c r="W184" s="982" t="s">
        <v>103</v>
      </c>
      <c r="Y184" s="526" t="s">
        <v>106</v>
      </c>
      <c r="Z184" s="527" t="s">
        <v>354</v>
      </c>
      <c r="AA184" s="528">
        <f t="shared" si="17"/>
        <v>0</v>
      </c>
    </row>
    <row r="185" spans="19:27" ht="15" customHeight="1">
      <c r="S185" s="990"/>
      <c r="T185" s="991"/>
      <c r="U185" s="983"/>
      <c r="V185" s="983"/>
      <c r="W185" s="983"/>
      <c r="Y185" s="526" t="s">
        <v>107</v>
      </c>
      <c r="Z185" s="527" t="s">
        <v>89</v>
      </c>
      <c r="AA185" s="528">
        <f t="shared" si="17"/>
        <v>0</v>
      </c>
    </row>
    <row r="186" spans="19:27" ht="15" customHeight="1">
      <c r="S186" s="461"/>
      <c r="T186" s="462" t="s">
        <v>92</v>
      </c>
      <c r="U186" s="463">
        <f>$H$162*按分データ等!O31</f>
        <v>0</v>
      </c>
      <c r="V186" s="463">
        <f>$H$163*按分データ等!P31</f>
        <v>0</v>
      </c>
      <c r="W186" s="463">
        <f>SUM(U186:V186)</f>
        <v>0</v>
      </c>
      <c r="Y186" s="529" t="s">
        <v>355</v>
      </c>
      <c r="Z186" s="530" t="s">
        <v>356</v>
      </c>
      <c r="AA186" s="531">
        <f t="shared" si="17"/>
        <v>0</v>
      </c>
    </row>
    <row r="187" spans="19:27" ht="15" customHeight="1">
      <c r="S187" s="464"/>
      <c r="T187" s="465" t="s">
        <v>93</v>
      </c>
      <c r="U187" s="466">
        <f>$H$162*按分データ等!O32</f>
        <v>0</v>
      </c>
      <c r="V187" s="466">
        <f>$H$163*按分データ等!P32</f>
        <v>0</v>
      </c>
      <c r="W187" s="466">
        <f t="shared" ref="W187:W206" si="20">SUM(U187:V187)</f>
        <v>0</v>
      </c>
      <c r="Y187" s="523" t="s">
        <v>108</v>
      </c>
      <c r="Z187" s="524" t="s">
        <v>12</v>
      </c>
      <c r="AA187" s="525">
        <f t="shared" si="17"/>
        <v>0</v>
      </c>
    </row>
    <row r="188" spans="19:27" ht="15" customHeight="1">
      <c r="S188" s="467" t="s">
        <v>77</v>
      </c>
      <c r="T188" s="468"/>
      <c r="U188" s="469"/>
      <c r="V188" s="469"/>
      <c r="W188" s="469"/>
      <c r="Y188" s="526" t="s">
        <v>109</v>
      </c>
      <c r="Z188" s="527" t="s">
        <v>13</v>
      </c>
      <c r="AA188" s="528">
        <f t="shared" si="17"/>
        <v>0</v>
      </c>
    </row>
    <row r="189" spans="19:27" ht="15" customHeight="1">
      <c r="S189" s="467"/>
      <c r="T189" s="470" t="s">
        <v>120</v>
      </c>
      <c r="U189" s="471">
        <f>$H$162*按分データ等!O34</f>
        <v>0</v>
      </c>
      <c r="V189" s="471">
        <f>$H$163*按分データ等!P34</f>
        <v>0</v>
      </c>
      <c r="W189" s="471">
        <f t="shared" si="20"/>
        <v>0</v>
      </c>
      <c r="Y189" s="526" t="s">
        <v>110</v>
      </c>
      <c r="Z189" s="527" t="s">
        <v>357</v>
      </c>
      <c r="AA189" s="528">
        <f t="shared" si="17"/>
        <v>0</v>
      </c>
    </row>
    <row r="190" spans="19:27" ht="15" customHeight="1">
      <c r="S190" s="467"/>
      <c r="T190" s="470" t="s">
        <v>272</v>
      </c>
      <c r="U190" s="471">
        <f>$H$162*按分データ等!O35</f>
        <v>0</v>
      </c>
      <c r="V190" s="471">
        <f>$H$163*按分データ等!P35</f>
        <v>0</v>
      </c>
      <c r="W190" s="471">
        <f t="shared" si="20"/>
        <v>0</v>
      </c>
      <c r="Y190" s="526" t="s">
        <v>111</v>
      </c>
      <c r="Z190" s="527" t="s">
        <v>91</v>
      </c>
      <c r="AA190" s="528">
        <f t="shared" si="17"/>
        <v>0</v>
      </c>
    </row>
    <row r="191" spans="19:27" ht="15" customHeight="1">
      <c r="S191" s="461" t="s">
        <v>229</v>
      </c>
      <c r="T191" s="472"/>
      <c r="U191" s="473"/>
      <c r="V191" s="473"/>
      <c r="W191" s="473"/>
      <c r="Y191" s="529" t="s">
        <v>112</v>
      </c>
      <c r="Z191" s="530" t="s">
        <v>14</v>
      </c>
      <c r="AA191" s="531">
        <f t="shared" si="17"/>
        <v>0</v>
      </c>
    </row>
    <row r="192" spans="19:27" ht="15" customHeight="1">
      <c r="S192" s="467"/>
      <c r="T192" s="470" t="s">
        <v>120</v>
      </c>
      <c r="U192" s="471">
        <f>$H$162*按分データ等!O37</f>
        <v>0</v>
      </c>
      <c r="V192" s="471">
        <f>$H$163*按分データ等!P37</f>
        <v>0</v>
      </c>
      <c r="W192" s="471">
        <f t="shared" si="20"/>
        <v>0</v>
      </c>
      <c r="Y192" s="523" t="s">
        <v>113</v>
      </c>
      <c r="Z192" s="524" t="s">
        <v>15</v>
      </c>
      <c r="AA192" s="525">
        <f t="shared" si="17"/>
        <v>0</v>
      </c>
    </row>
    <row r="193" spans="2:27" ht="15" customHeight="1">
      <c r="S193" s="467"/>
      <c r="T193" s="470" t="s">
        <v>273</v>
      </c>
      <c r="U193" s="471">
        <f>$H$162*按分データ等!O38</f>
        <v>0</v>
      </c>
      <c r="V193" s="471">
        <f>$H$163*按分データ等!P38</f>
        <v>0</v>
      </c>
      <c r="W193" s="471">
        <f t="shared" si="20"/>
        <v>0</v>
      </c>
      <c r="Y193" s="526" t="s">
        <v>114</v>
      </c>
      <c r="Z193" s="527" t="s">
        <v>358</v>
      </c>
      <c r="AA193" s="528">
        <f t="shared" si="17"/>
        <v>0</v>
      </c>
    </row>
    <row r="194" spans="2:27" ht="15" customHeight="1">
      <c r="S194" s="467"/>
      <c r="T194" s="470" t="s">
        <v>121</v>
      </c>
      <c r="U194" s="471">
        <f>$H$162*按分データ等!O39</f>
        <v>0</v>
      </c>
      <c r="V194" s="471">
        <f>$H$163*按分データ等!P39</f>
        <v>0</v>
      </c>
      <c r="W194" s="471">
        <f t="shared" si="20"/>
        <v>0</v>
      </c>
      <c r="Y194" s="526" t="s">
        <v>115</v>
      </c>
      <c r="Z194" s="527" t="s">
        <v>359</v>
      </c>
      <c r="AA194" s="528">
        <f t="shared" si="17"/>
        <v>0</v>
      </c>
    </row>
    <row r="195" spans="2:27" ht="15" customHeight="1">
      <c r="S195" s="467"/>
      <c r="T195" s="470" t="s">
        <v>272</v>
      </c>
      <c r="U195" s="471">
        <f>$H$162*按分データ等!O40</f>
        <v>0</v>
      </c>
      <c r="V195" s="471">
        <f>$H$163*按分データ等!P40</f>
        <v>0</v>
      </c>
      <c r="W195" s="471">
        <f t="shared" si="20"/>
        <v>0</v>
      </c>
      <c r="Y195" s="526" t="s">
        <v>116</v>
      </c>
      <c r="Z195" s="527" t="s">
        <v>16</v>
      </c>
      <c r="AA195" s="528">
        <f t="shared" si="17"/>
        <v>0</v>
      </c>
    </row>
    <row r="196" spans="2:27" ht="15" customHeight="1">
      <c r="S196" s="467"/>
      <c r="T196" s="470" t="s">
        <v>391</v>
      </c>
      <c r="U196" s="471">
        <f>$H$162*按分データ等!O41</f>
        <v>0</v>
      </c>
      <c r="V196" s="471">
        <f>$H$163*按分データ等!P41</f>
        <v>0</v>
      </c>
      <c r="W196" s="471">
        <f t="shared" si="20"/>
        <v>0</v>
      </c>
      <c r="Y196" s="529" t="s">
        <v>360</v>
      </c>
      <c r="Z196" s="530" t="s">
        <v>92</v>
      </c>
      <c r="AA196" s="531">
        <f t="shared" si="17"/>
        <v>0</v>
      </c>
    </row>
    <row r="197" spans="2:27" ht="15" customHeight="1">
      <c r="S197" s="461" t="s">
        <v>230</v>
      </c>
      <c r="T197" s="472"/>
      <c r="U197" s="473"/>
      <c r="V197" s="473"/>
      <c r="W197" s="473"/>
      <c r="Y197" s="523" t="s">
        <v>361</v>
      </c>
      <c r="Z197" s="524" t="s">
        <v>93</v>
      </c>
      <c r="AA197" s="525">
        <f t="shared" si="17"/>
        <v>0</v>
      </c>
    </row>
    <row r="198" spans="2:27" ht="15" customHeight="1">
      <c r="S198" s="467"/>
      <c r="T198" s="470" t="s">
        <v>347</v>
      </c>
      <c r="U198" s="471">
        <f>$H$162*按分データ等!O43</f>
        <v>0</v>
      </c>
      <c r="V198" s="471">
        <f>$H$163*按分データ等!P43</f>
        <v>0</v>
      </c>
      <c r="W198" s="471">
        <f>SUM(U198:V198)</f>
        <v>0</v>
      </c>
      <c r="Y198" s="526" t="s">
        <v>117</v>
      </c>
      <c r="Z198" s="527" t="s">
        <v>417</v>
      </c>
      <c r="AA198" s="528">
        <f t="shared" si="17"/>
        <v>0</v>
      </c>
    </row>
    <row r="199" spans="2:27" ht="15" customHeight="1">
      <c r="S199" s="467"/>
      <c r="T199" s="470" t="s">
        <v>274</v>
      </c>
      <c r="U199" s="471">
        <f>$H$162*按分データ等!O44</f>
        <v>0</v>
      </c>
      <c r="V199" s="471">
        <f>$H$163*按分データ等!P44</f>
        <v>0</v>
      </c>
      <c r="W199" s="471">
        <f t="shared" si="20"/>
        <v>0</v>
      </c>
      <c r="Y199" s="526" t="s">
        <v>118</v>
      </c>
      <c r="Z199" s="527" t="s">
        <v>17</v>
      </c>
      <c r="AA199" s="528">
        <f t="shared" si="17"/>
        <v>0</v>
      </c>
    </row>
    <row r="200" spans="2:27" ht="15" customHeight="1">
      <c r="S200" s="467"/>
      <c r="T200" s="470" t="s">
        <v>275</v>
      </c>
      <c r="U200" s="471">
        <f>$H$162*按分データ等!O45</f>
        <v>0</v>
      </c>
      <c r="V200" s="471">
        <f>$H$163*按分データ等!P45</f>
        <v>0</v>
      </c>
      <c r="W200" s="471">
        <f t="shared" si="20"/>
        <v>0</v>
      </c>
      <c r="Y200" s="529" t="s">
        <v>119</v>
      </c>
      <c r="Z200" s="530" t="s">
        <v>18</v>
      </c>
      <c r="AA200" s="531">
        <f t="shared" si="17"/>
        <v>0</v>
      </c>
    </row>
    <row r="201" spans="2:27" ht="15" customHeight="1">
      <c r="S201" s="467"/>
      <c r="T201" s="470" t="s">
        <v>276</v>
      </c>
      <c r="U201" s="471">
        <f>$H$162*按分データ等!O46</f>
        <v>0</v>
      </c>
      <c r="V201" s="471">
        <f>$H$163*按分データ等!P46</f>
        <v>0</v>
      </c>
      <c r="W201" s="471">
        <f t="shared" si="20"/>
        <v>0</v>
      </c>
      <c r="Y201" s="460"/>
      <c r="Z201" s="121" t="s">
        <v>37</v>
      </c>
      <c r="AA201" s="132">
        <f>SUM(AA162:AA200)</f>
        <v>0</v>
      </c>
    </row>
    <row r="202" spans="2:27" ht="15" customHeight="1">
      <c r="S202" s="467"/>
      <c r="T202" s="470" t="s">
        <v>378</v>
      </c>
      <c r="U202" s="471">
        <f>$H$162*按分データ等!O47</f>
        <v>0</v>
      </c>
      <c r="V202" s="471">
        <f>$H$163*按分データ等!P47</f>
        <v>0</v>
      </c>
      <c r="W202" s="471">
        <f t="shared" si="20"/>
        <v>0</v>
      </c>
      <c r="Y202" s="117" t="s">
        <v>382</v>
      </c>
    </row>
    <row r="203" spans="2:27" ht="15" customHeight="1">
      <c r="S203" s="467"/>
      <c r="T203" s="470" t="s">
        <v>379</v>
      </c>
      <c r="U203" s="471">
        <f>$H$162*按分データ等!O48</f>
        <v>0</v>
      </c>
      <c r="V203" s="471">
        <f>$H$163*按分データ等!P48</f>
        <v>0</v>
      </c>
      <c r="W203" s="471">
        <f t="shared" si="20"/>
        <v>0</v>
      </c>
      <c r="Z203" s="117"/>
    </row>
    <row r="204" spans="2:27" ht="15" customHeight="1">
      <c r="S204" s="467"/>
      <c r="T204" s="474" t="s">
        <v>380</v>
      </c>
      <c r="U204" s="475">
        <f>$H$162*按分データ等!O49</f>
        <v>0</v>
      </c>
      <c r="V204" s="475">
        <f>$H$163*按分データ等!P49</f>
        <v>0</v>
      </c>
      <c r="W204" s="475">
        <f t="shared" si="20"/>
        <v>0</v>
      </c>
      <c r="Y204" s="117"/>
    </row>
    <row r="205" spans="2:27" ht="15" customHeight="1">
      <c r="S205" s="467"/>
      <c r="T205" s="474" t="s">
        <v>9</v>
      </c>
      <c r="U205" s="471">
        <f>$H$162*按分データ等!O50</f>
        <v>0</v>
      </c>
      <c r="V205" s="471">
        <f>$H$163*按分データ等!P50</f>
        <v>0</v>
      </c>
      <c r="W205" s="471">
        <f t="shared" si="20"/>
        <v>0</v>
      </c>
      <c r="Y205" s="117"/>
    </row>
    <row r="206" spans="2:27" ht="15" customHeight="1">
      <c r="S206" s="467"/>
      <c r="T206" s="474" t="s">
        <v>277</v>
      </c>
      <c r="U206" s="475">
        <f>$H$162*按分データ等!O51</f>
        <v>0</v>
      </c>
      <c r="V206" s="475">
        <f>$H$163*按分データ等!P51</f>
        <v>0</v>
      </c>
      <c r="W206" s="475">
        <f t="shared" si="20"/>
        <v>0</v>
      </c>
      <c r="Y206" s="117"/>
    </row>
    <row r="207" spans="2:27" ht="15" customHeight="1">
      <c r="S207" s="476" t="s">
        <v>231</v>
      </c>
      <c r="T207" s="477"/>
      <c r="U207" s="478">
        <f>SUM(U186:U206)</f>
        <v>0</v>
      </c>
      <c r="V207" s="479">
        <f t="shared" ref="V207:W207" si="21">SUM(V186:V206)</f>
        <v>0</v>
      </c>
      <c r="W207" s="479">
        <f t="shared" si="21"/>
        <v>0</v>
      </c>
      <c r="Y207" s="117"/>
    </row>
    <row r="208" spans="2:27" ht="15" customHeight="1">
      <c r="B208" s="120"/>
      <c r="S208" s="117" t="s">
        <v>251</v>
      </c>
      <c r="T208" s="481"/>
      <c r="U208" s="483"/>
      <c r="V208" s="483"/>
      <c r="W208" s="483"/>
      <c r="Y208" s="117"/>
    </row>
    <row r="209" spans="2:27" ht="15" customHeight="1">
      <c r="B209" s="120"/>
      <c r="S209" s="481"/>
      <c r="T209" s="481"/>
      <c r="U209" s="483"/>
      <c r="V209" s="483"/>
      <c r="W209" s="483"/>
      <c r="Y209" s="117"/>
    </row>
    <row r="210" spans="2:27" ht="15" customHeight="1">
      <c r="B210" s="120" t="s">
        <v>217</v>
      </c>
      <c r="S210" s="481"/>
      <c r="T210" s="481"/>
      <c r="U210" s="483"/>
      <c r="V210" s="483"/>
      <c r="W210" s="483"/>
      <c r="Y210" s="117"/>
    </row>
    <row r="211" spans="2:27" ht="15" customHeight="1">
      <c r="B211" s="120"/>
      <c r="D211" s="113" t="s">
        <v>137</v>
      </c>
      <c r="H211" s="113" t="s">
        <v>137</v>
      </c>
      <c r="I211" s="113"/>
      <c r="J211" s="113"/>
      <c r="K211" s="113"/>
      <c r="L211" s="113" t="s">
        <v>137</v>
      </c>
      <c r="M211" s="113"/>
      <c r="N211" s="113"/>
      <c r="O211" s="113"/>
      <c r="Q211" s="113"/>
      <c r="W211" s="113" t="s">
        <v>144</v>
      </c>
      <c r="AA211" s="114" t="s">
        <v>144</v>
      </c>
    </row>
    <row r="212" spans="2:27" ht="15" customHeight="1">
      <c r="C212" s="976"/>
      <c r="D212" s="987" t="s">
        <v>269</v>
      </c>
      <c r="F212" s="986"/>
      <c r="G212" s="976" t="s">
        <v>237</v>
      </c>
      <c r="H212" s="976" t="s">
        <v>238</v>
      </c>
      <c r="I212" s="211"/>
      <c r="J212" s="976"/>
      <c r="K212" s="992" t="s">
        <v>237</v>
      </c>
      <c r="L212" s="994"/>
      <c r="M212" s="118"/>
      <c r="N212" s="118"/>
      <c r="O212" s="118"/>
      <c r="P212" s="126"/>
      <c r="Q212" s="126"/>
      <c r="S212" s="978"/>
      <c r="T212" s="979"/>
      <c r="U212" s="976" t="s">
        <v>263</v>
      </c>
      <c r="V212" s="976" t="s">
        <v>264</v>
      </c>
      <c r="W212" s="976" t="s">
        <v>103</v>
      </c>
      <c r="Y212" s="978" t="s">
        <v>64</v>
      </c>
      <c r="Z212" s="979"/>
      <c r="AA212" s="976" t="s">
        <v>58</v>
      </c>
    </row>
    <row r="213" spans="2:27" ht="15" customHeight="1">
      <c r="C213" s="977"/>
      <c r="D213" s="977"/>
      <c r="F213" s="986"/>
      <c r="G213" s="977"/>
      <c r="H213" s="977"/>
      <c r="I213" s="211"/>
      <c r="J213" s="977"/>
      <c r="K213" s="460" t="s">
        <v>240</v>
      </c>
      <c r="L213" s="460" t="s">
        <v>241</v>
      </c>
      <c r="M213" s="118"/>
      <c r="N213" s="118"/>
      <c r="O213" s="118"/>
      <c r="P213" s="118"/>
      <c r="Q213" s="118"/>
      <c r="S213" s="980"/>
      <c r="T213" s="981"/>
      <c r="U213" s="977"/>
      <c r="V213" s="977"/>
      <c r="W213" s="977"/>
      <c r="Y213" s="980"/>
      <c r="Z213" s="981"/>
      <c r="AA213" s="977"/>
    </row>
    <row r="214" spans="2:27" ht="15" customHeight="1">
      <c r="C214" s="129" t="s">
        <v>77</v>
      </c>
      <c r="D214" s="142">
        <f>与件データ作成シート!E52</f>
        <v>0</v>
      </c>
      <c r="F214" s="129" t="s">
        <v>77</v>
      </c>
      <c r="G214" s="144">
        <f>IF(与件データ作成シート!$A$7=2,与件データ計算シート!$D214*按分データ等!F$42,与件データ作成シート!E52)</f>
        <v>0</v>
      </c>
      <c r="H214" s="144">
        <f>IF(与件データ作成シート!$A$7=2,与件データ計算シート!$D214*按分データ等!G$42,与件データ作成シート!F52)</f>
        <v>0</v>
      </c>
      <c r="I214" s="212"/>
      <c r="J214" s="129" t="s">
        <v>77</v>
      </c>
      <c r="K214" s="144">
        <f>$G214*按分データ等!G50</f>
        <v>0</v>
      </c>
      <c r="L214" s="144">
        <f>$G214*按分データ等!H50</f>
        <v>0</v>
      </c>
      <c r="M214" s="214"/>
      <c r="N214" s="214"/>
      <c r="O214" s="214"/>
      <c r="P214" s="214"/>
      <c r="Q214" s="203"/>
      <c r="S214" s="437" t="s">
        <v>374</v>
      </c>
      <c r="T214" s="438"/>
      <c r="U214" s="133"/>
      <c r="V214" s="133"/>
      <c r="W214" s="133"/>
      <c r="Y214" s="523" t="s">
        <v>44</v>
      </c>
      <c r="Z214" s="524" t="s">
        <v>347</v>
      </c>
      <c r="AA214" s="525">
        <f>SUMIF($S$215:$S$258,Z214,$W$215:$W$258)+SUMIF($T$215:$T$258,Z214,$W$215:$W$258)</f>
        <v>0</v>
      </c>
    </row>
    <row r="215" spans="2:27" ht="15" customHeight="1">
      <c r="C215" s="130" t="s">
        <v>78</v>
      </c>
      <c r="D215" s="143">
        <f>与件データ作成シート!E53</f>
        <v>0</v>
      </c>
      <c r="F215" s="130" t="s">
        <v>78</v>
      </c>
      <c r="G215" s="145">
        <f>IF(与件データ作成シート!$A$7=2,与件データ計算シート!$D215*按分データ等!F$42,与件データ作成シート!E53)</f>
        <v>0</v>
      </c>
      <c r="H215" s="145">
        <f>IF(与件データ作成シート!$A$7=2,与件データ計算シート!$D215*按分データ等!G$42,与件データ作成シート!F53)</f>
        <v>0</v>
      </c>
      <c r="I215" s="212"/>
      <c r="J215" s="130" t="s">
        <v>78</v>
      </c>
      <c r="K215" s="145">
        <f>$G215*按分データ等!G51</f>
        <v>0</v>
      </c>
      <c r="L215" s="145">
        <f>$G215*按分データ等!H51</f>
        <v>0</v>
      </c>
      <c r="M215" s="214"/>
      <c r="N215" s="214"/>
      <c r="O215" s="214"/>
      <c r="P215" s="214"/>
      <c r="Q215" s="203"/>
      <c r="S215" s="439"/>
      <c r="T215" s="440" t="s">
        <v>142</v>
      </c>
      <c r="U215" s="134">
        <f>K$214*按分データ等!N7</f>
        <v>0</v>
      </c>
      <c r="V215" s="134">
        <f>L$214*按分データ等!O7</f>
        <v>0</v>
      </c>
      <c r="W215" s="134">
        <f t="shared" ref="W215:W232" si="22">SUM(U215:V215)</f>
        <v>0</v>
      </c>
      <c r="Y215" s="526" t="s">
        <v>19</v>
      </c>
      <c r="Z215" s="527" t="s">
        <v>0</v>
      </c>
      <c r="AA215" s="528">
        <f t="shared" ref="AA215:AA252" si="23">SUMIF($S$215:$S$258,Z215,$W$215:$W$258)+SUMIF($T$215:$T$258,Z215,$W$215:$W$258)</f>
        <v>0</v>
      </c>
    </row>
    <row r="216" spans="2:27" ht="15" customHeight="1">
      <c r="C216" s="130" t="s">
        <v>198</v>
      </c>
      <c r="D216" s="143">
        <f>与件データ作成シート!E54</f>
        <v>0</v>
      </c>
      <c r="F216" s="130" t="s">
        <v>198</v>
      </c>
      <c r="G216" s="145">
        <f>IF(与件データ作成シート!$A$7=2,与件データ計算シート!$D216*按分データ等!F$42,与件データ作成シート!E54)</f>
        <v>0</v>
      </c>
      <c r="H216" s="145">
        <f>IF(与件データ作成シート!$A$7=2,与件データ計算シート!$D216*按分データ等!G$42,与件データ作成シート!F54)</f>
        <v>0</v>
      </c>
      <c r="I216" s="212"/>
      <c r="J216" s="130" t="s">
        <v>198</v>
      </c>
      <c r="K216" s="145">
        <f>$G216*按分データ等!G52</f>
        <v>0</v>
      </c>
      <c r="L216" s="145">
        <f>$G216*按分データ等!H52</f>
        <v>0</v>
      </c>
      <c r="M216" s="214"/>
      <c r="N216" s="214"/>
      <c r="O216" s="214"/>
      <c r="P216" s="214"/>
      <c r="Q216" s="203"/>
      <c r="S216" s="439"/>
      <c r="T216" s="440" t="s">
        <v>90</v>
      </c>
      <c r="U216" s="134">
        <f>K$214*按分データ等!N8</f>
        <v>0</v>
      </c>
      <c r="V216" s="134">
        <f>L$214*按分データ等!O8</f>
        <v>0</v>
      </c>
      <c r="W216" s="134">
        <f t="shared" si="22"/>
        <v>0</v>
      </c>
      <c r="X216" s="114"/>
      <c r="Y216" s="526" t="s">
        <v>20</v>
      </c>
      <c r="Z216" s="527" t="s">
        <v>87</v>
      </c>
      <c r="AA216" s="528">
        <f t="shared" si="23"/>
        <v>0</v>
      </c>
    </row>
    <row r="217" spans="2:27" ht="15" customHeight="1">
      <c r="C217" s="130" t="s">
        <v>79</v>
      </c>
      <c r="D217" s="143">
        <f>与件データ作成シート!E55</f>
        <v>0</v>
      </c>
      <c r="F217" s="130" t="s">
        <v>79</v>
      </c>
      <c r="G217" s="145">
        <f>IF(与件データ作成シート!$A$7=2,与件データ計算シート!$D217*按分データ等!F$42,与件データ作成シート!E55)</f>
        <v>0</v>
      </c>
      <c r="H217" s="145">
        <f>IF(与件データ作成シート!$A$7=2,与件データ計算シート!$D217*按分データ等!G$42,与件データ作成シート!F55)</f>
        <v>0</v>
      </c>
      <c r="I217" s="212"/>
      <c r="J217" s="130" t="s">
        <v>79</v>
      </c>
      <c r="K217" s="145">
        <f>$G217*按分データ等!G53</f>
        <v>0</v>
      </c>
      <c r="L217" s="145">
        <f>$G217*按分データ等!H53</f>
        <v>0</v>
      </c>
      <c r="M217" s="214"/>
      <c r="N217" s="214"/>
      <c r="O217" s="214"/>
      <c r="P217" s="214"/>
      <c r="Q217" s="203"/>
      <c r="S217" s="441"/>
      <c r="T217" s="442" t="s">
        <v>143</v>
      </c>
      <c r="U217" s="134">
        <f>K$214*按分データ等!N9</f>
        <v>0</v>
      </c>
      <c r="V217" s="134">
        <f>L$214*按分データ等!O9</f>
        <v>0</v>
      </c>
      <c r="W217" s="134">
        <f t="shared" si="22"/>
        <v>0</v>
      </c>
      <c r="Y217" s="526" t="s">
        <v>21</v>
      </c>
      <c r="Z217" s="527" t="s">
        <v>1</v>
      </c>
      <c r="AA217" s="528">
        <f t="shared" si="23"/>
        <v>0</v>
      </c>
    </row>
    <row r="218" spans="2:27" ht="15" customHeight="1">
      <c r="C218" s="130" t="s">
        <v>197</v>
      </c>
      <c r="D218" s="143">
        <f>与件データ作成シート!E56</f>
        <v>0</v>
      </c>
      <c r="F218" s="130" t="s">
        <v>197</v>
      </c>
      <c r="G218" s="145">
        <f>IF(与件データ作成シート!$A$7=2,与件データ計算シート!$D218*按分データ等!F$42,与件データ作成シート!E56)</f>
        <v>0</v>
      </c>
      <c r="H218" s="145">
        <f>IF(与件データ作成シート!$A$7=2,与件データ計算シート!$D218*按分データ等!G$42,与件データ作成シート!F56)</f>
        <v>0</v>
      </c>
      <c r="I218" s="212"/>
      <c r="J218" s="130" t="s">
        <v>197</v>
      </c>
      <c r="K218" s="145">
        <f>$G218*按分データ等!G54</f>
        <v>0</v>
      </c>
      <c r="L218" s="145">
        <f>$G218*按分データ等!H54</f>
        <v>0</v>
      </c>
      <c r="M218" s="214"/>
      <c r="N218" s="214"/>
      <c r="O218" s="214"/>
      <c r="P218" s="214"/>
      <c r="Q218" s="203"/>
      <c r="S218" s="437" t="s">
        <v>92</v>
      </c>
      <c r="T218" s="438"/>
      <c r="U218" s="137">
        <f>K215</f>
        <v>0</v>
      </c>
      <c r="V218" s="137">
        <f>L215</f>
        <v>0</v>
      </c>
      <c r="W218" s="137">
        <f t="shared" si="22"/>
        <v>0</v>
      </c>
      <c r="Y218" s="529" t="s">
        <v>22</v>
      </c>
      <c r="Z218" s="530" t="s">
        <v>2</v>
      </c>
      <c r="AA218" s="531">
        <f t="shared" si="23"/>
        <v>0</v>
      </c>
    </row>
    <row r="219" spans="2:27" ht="15" customHeight="1">
      <c r="C219" s="128" t="s">
        <v>80</v>
      </c>
      <c r="D219" s="139">
        <f>与件データ作成シート!E57</f>
        <v>0</v>
      </c>
      <c r="F219" s="128" t="s">
        <v>80</v>
      </c>
      <c r="G219" s="146">
        <f>IF(与件データ作成シート!$A$7=2,与件データ計算シート!$D219*按分データ等!F$42,与件データ作成シート!E57)</f>
        <v>0</v>
      </c>
      <c r="H219" s="146">
        <f>IF(与件データ作成シート!$A$7=2,与件データ計算シート!$D219*按分データ等!G$42,与件データ作成シート!F57)</f>
        <v>0</v>
      </c>
      <c r="I219" s="212"/>
      <c r="J219" s="128" t="s">
        <v>80</v>
      </c>
      <c r="K219" s="146">
        <f>$G219*按分データ等!G55</f>
        <v>0</v>
      </c>
      <c r="L219" s="146">
        <f>$G219*按分データ等!H55</f>
        <v>0</v>
      </c>
      <c r="M219" s="214"/>
      <c r="N219" s="214"/>
      <c r="O219" s="214"/>
      <c r="P219" s="214"/>
      <c r="Q219" s="203"/>
      <c r="S219" s="443" t="s">
        <v>93</v>
      </c>
      <c r="T219" s="444"/>
      <c r="U219" s="137">
        <f>K217</f>
        <v>0</v>
      </c>
      <c r="V219" s="137">
        <f>L217</f>
        <v>0</v>
      </c>
      <c r="W219" s="137">
        <f t="shared" si="22"/>
        <v>0</v>
      </c>
      <c r="Y219" s="523" t="s">
        <v>23</v>
      </c>
      <c r="Z219" s="524" t="s">
        <v>3</v>
      </c>
      <c r="AA219" s="525">
        <f t="shared" si="23"/>
        <v>0</v>
      </c>
    </row>
    <row r="220" spans="2:27" ht="15" customHeight="1">
      <c r="C220" s="121" t="s">
        <v>103</v>
      </c>
      <c r="D220" s="132">
        <f>SUM(D214:D219)</f>
        <v>0</v>
      </c>
      <c r="F220" s="125" t="s">
        <v>103</v>
      </c>
      <c r="G220" s="132">
        <f>SUM(G214:G219)</f>
        <v>0</v>
      </c>
      <c r="H220" s="132">
        <f>SUM(H214:H219)</f>
        <v>0</v>
      </c>
      <c r="I220" s="213"/>
      <c r="J220" s="125" t="s">
        <v>103</v>
      </c>
      <c r="K220" s="132">
        <f>SUM(K214:K219)</f>
        <v>0</v>
      </c>
      <c r="L220" s="132">
        <f>SUM(L214:L219)</f>
        <v>0</v>
      </c>
      <c r="M220" s="203"/>
      <c r="N220" s="203"/>
      <c r="O220" s="203"/>
      <c r="P220" s="203"/>
      <c r="Q220" s="203"/>
      <c r="S220" s="437" t="s">
        <v>375</v>
      </c>
      <c r="T220" s="438"/>
      <c r="U220" s="135"/>
      <c r="V220" s="135"/>
      <c r="W220" s="135"/>
      <c r="Y220" s="526" t="s">
        <v>24</v>
      </c>
      <c r="Z220" s="527" t="s">
        <v>4</v>
      </c>
      <c r="AA220" s="528">
        <f t="shared" si="23"/>
        <v>0</v>
      </c>
    </row>
    <row r="221" spans="2:27" ht="15" customHeight="1">
      <c r="F221" s="116" t="s">
        <v>254</v>
      </c>
      <c r="G221" s="116"/>
      <c r="J221" s="116" t="s">
        <v>260</v>
      </c>
      <c r="S221" s="439"/>
      <c r="T221" s="440" t="s">
        <v>347</v>
      </c>
      <c r="U221" s="134">
        <f>K$216*按分データ等!N13</f>
        <v>0</v>
      </c>
      <c r="V221" s="134">
        <f>L$216*按分データ等!O13</f>
        <v>0</v>
      </c>
      <c r="W221" s="134">
        <f t="shared" si="22"/>
        <v>0</v>
      </c>
      <c r="Y221" s="526" t="s">
        <v>25</v>
      </c>
      <c r="Z221" s="527" t="s">
        <v>348</v>
      </c>
      <c r="AA221" s="528">
        <f t="shared" si="23"/>
        <v>0</v>
      </c>
    </row>
    <row r="222" spans="2:27" ht="15" customHeight="1">
      <c r="F222" s="117" t="s">
        <v>258</v>
      </c>
      <c r="S222" s="439"/>
      <c r="T222" s="440" t="s">
        <v>87</v>
      </c>
      <c r="U222" s="134">
        <f>K$216*按分データ等!N14</f>
        <v>0</v>
      </c>
      <c r="V222" s="134">
        <f>L$216*按分データ等!O14</f>
        <v>0</v>
      </c>
      <c r="W222" s="134">
        <f t="shared" si="22"/>
        <v>0</v>
      </c>
      <c r="Y222" s="526" t="s">
        <v>26</v>
      </c>
      <c r="Z222" s="527" t="s">
        <v>5</v>
      </c>
      <c r="AA222" s="528">
        <f t="shared" si="23"/>
        <v>0</v>
      </c>
    </row>
    <row r="223" spans="2:27" ht="15" customHeight="1">
      <c r="F223" s="117" t="s">
        <v>257</v>
      </c>
      <c r="S223" s="439"/>
      <c r="T223" s="440" t="s">
        <v>1</v>
      </c>
      <c r="U223" s="134">
        <f>K$216*按分データ等!N15</f>
        <v>0</v>
      </c>
      <c r="V223" s="134">
        <f>L$216*按分データ等!O15</f>
        <v>0</v>
      </c>
      <c r="W223" s="134">
        <f t="shared" si="22"/>
        <v>0</v>
      </c>
      <c r="Y223" s="529" t="s">
        <v>27</v>
      </c>
      <c r="Z223" s="530" t="s">
        <v>6</v>
      </c>
      <c r="AA223" s="531">
        <f t="shared" si="23"/>
        <v>0</v>
      </c>
    </row>
    <row r="224" spans="2:27" ht="15" customHeight="1">
      <c r="F224" s="117" t="s">
        <v>414</v>
      </c>
      <c r="S224" s="439"/>
      <c r="T224" s="440" t="s">
        <v>3</v>
      </c>
      <c r="U224" s="134">
        <f>K$216*按分データ等!N16</f>
        <v>0</v>
      </c>
      <c r="V224" s="134">
        <f>L$216*按分データ等!O16</f>
        <v>0</v>
      </c>
      <c r="W224" s="134">
        <f t="shared" si="22"/>
        <v>0</v>
      </c>
      <c r="Y224" s="523" t="s">
        <v>28</v>
      </c>
      <c r="Z224" s="524" t="s">
        <v>7</v>
      </c>
      <c r="AA224" s="525">
        <f t="shared" si="23"/>
        <v>0</v>
      </c>
    </row>
    <row r="225" spans="10:27" ht="15" customHeight="1">
      <c r="S225" s="439"/>
      <c r="T225" s="440" t="s">
        <v>5</v>
      </c>
      <c r="U225" s="134">
        <f>K$216*按分データ等!N17</f>
        <v>0</v>
      </c>
      <c r="V225" s="134">
        <f>L$216*按分データ等!O17</f>
        <v>0</v>
      </c>
      <c r="W225" s="134">
        <f t="shared" si="22"/>
        <v>0</v>
      </c>
      <c r="Y225" s="526" t="s">
        <v>29</v>
      </c>
      <c r="Z225" s="527" t="s">
        <v>8</v>
      </c>
      <c r="AA225" s="528">
        <f t="shared" si="23"/>
        <v>0</v>
      </c>
    </row>
    <row r="226" spans="10:27" ht="15" customHeight="1">
      <c r="S226" s="439"/>
      <c r="T226" s="440" t="s">
        <v>8</v>
      </c>
      <c r="U226" s="134">
        <f>K$216*按分データ等!N18</f>
        <v>0</v>
      </c>
      <c r="V226" s="134">
        <f>L$216*按分データ等!O18</f>
        <v>0</v>
      </c>
      <c r="W226" s="134">
        <f t="shared" si="22"/>
        <v>0</v>
      </c>
      <c r="Y226" s="526" t="s">
        <v>30</v>
      </c>
      <c r="Z226" s="527" t="s">
        <v>349</v>
      </c>
      <c r="AA226" s="528">
        <f t="shared" si="23"/>
        <v>0</v>
      </c>
    </row>
    <row r="227" spans="10:27" ht="15" customHeight="1">
      <c r="S227" s="441"/>
      <c r="T227" s="442" t="s">
        <v>9</v>
      </c>
      <c r="U227" s="134">
        <f>K$216*按分データ等!N19</f>
        <v>0</v>
      </c>
      <c r="V227" s="134">
        <f>L$216*按分データ等!O19</f>
        <v>0</v>
      </c>
      <c r="W227" s="134">
        <f t="shared" si="22"/>
        <v>0</v>
      </c>
      <c r="Y227" s="526" t="s">
        <v>31</v>
      </c>
      <c r="Z227" s="527" t="s">
        <v>350</v>
      </c>
      <c r="AA227" s="528">
        <f t="shared" si="23"/>
        <v>0</v>
      </c>
    </row>
    <row r="228" spans="10:27" ht="15" customHeight="1">
      <c r="S228" s="437" t="s">
        <v>376</v>
      </c>
      <c r="T228" s="438"/>
      <c r="U228" s="219"/>
      <c r="V228" s="219"/>
      <c r="W228" s="219"/>
      <c r="Y228" s="529" t="s">
        <v>32</v>
      </c>
      <c r="Z228" s="530" t="s">
        <v>351</v>
      </c>
      <c r="AA228" s="531">
        <f t="shared" si="23"/>
        <v>0</v>
      </c>
    </row>
    <row r="229" spans="10:27" ht="15" customHeight="1">
      <c r="S229" s="439"/>
      <c r="T229" s="440" t="s">
        <v>377</v>
      </c>
      <c r="U229" s="134">
        <f>(K$218+K$219)*按分データ等!N21</f>
        <v>0</v>
      </c>
      <c r="V229" s="134">
        <f>(L$218+L$219)*按分データ等!O21</f>
        <v>0</v>
      </c>
      <c r="W229" s="134">
        <f t="shared" si="22"/>
        <v>0</v>
      </c>
      <c r="Y229" s="523" t="s">
        <v>33</v>
      </c>
      <c r="Z229" s="524" t="s">
        <v>88</v>
      </c>
      <c r="AA229" s="525">
        <f t="shared" si="23"/>
        <v>0</v>
      </c>
    </row>
    <row r="230" spans="10:27" ht="15" customHeight="1">
      <c r="S230" s="439"/>
      <c r="T230" s="440" t="s">
        <v>15</v>
      </c>
      <c r="U230" s="134">
        <f>(K$218+K$219)*按分データ等!N22</f>
        <v>0</v>
      </c>
      <c r="V230" s="134">
        <f>(L$218+L$219)*按分データ等!O22</f>
        <v>0</v>
      </c>
      <c r="W230" s="134">
        <f t="shared" si="22"/>
        <v>0</v>
      </c>
      <c r="Y230" s="526" t="s">
        <v>34</v>
      </c>
      <c r="Z230" s="527" t="s">
        <v>352</v>
      </c>
      <c r="AA230" s="528">
        <f t="shared" si="23"/>
        <v>0</v>
      </c>
    </row>
    <row r="231" spans="10:27" ht="15" customHeight="1">
      <c r="S231" s="439"/>
      <c r="T231" s="440" t="s">
        <v>16</v>
      </c>
      <c r="U231" s="134">
        <f>(K$218+K$219)*按分データ等!N23</f>
        <v>0</v>
      </c>
      <c r="V231" s="134">
        <f>(L$218+L$219)*按分データ等!O23</f>
        <v>0</v>
      </c>
      <c r="W231" s="134">
        <f t="shared" si="22"/>
        <v>0</v>
      </c>
      <c r="Y231" s="526" t="s">
        <v>35</v>
      </c>
      <c r="Z231" s="527" t="s">
        <v>353</v>
      </c>
      <c r="AA231" s="528">
        <f t="shared" si="23"/>
        <v>0</v>
      </c>
    </row>
    <row r="232" spans="10:27" ht="12">
      <c r="S232" s="441"/>
      <c r="T232" s="442" t="s">
        <v>390</v>
      </c>
      <c r="U232" s="134">
        <f>(K$218+K$219)*按分データ等!N24</f>
        <v>0</v>
      </c>
      <c r="V232" s="134">
        <f>(L$218+L$219)*按分データ等!O24</f>
        <v>0</v>
      </c>
      <c r="W232" s="134">
        <f t="shared" si="22"/>
        <v>0</v>
      </c>
      <c r="Y232" s="526" t="s">
        <v>36</v>
      </c>
      <c r="Z232" s="527" t="s">
        <v>53</v>
      </c>
      <c r="AA232" s="528">
        <f t="shared" si="23"/>
        <v>0</v>
      </c>
    </row>
    <row r="233" spans="10:27" ht="15" customHeight="1">
      <c r="S233" s="437" t="s">
        <v>103</v>
      </c>
      <c r="T233" s="450"/>
      <c r="U233" s="132">
        <f>SUM(U214:U232)</f>
        <v>0</v>
      </c>
      <c r="V233" s="132">
        <f t="shared" ref="V233:W233" si="24">SUM(V214:V232)</f>
        <v>0</v>
      </c>
      <c r="W233" s="132">
        <f t="shared" si="24"/>
        <v>0</v>
      </c>
      <c r="Y233" s="529" t="s">
        <v>94</v>
      </c>
      <c r="Z233" s="530" t="s">
        <v>9</v>
      </c>
      <c r="AA233" s="531">
        <f t="shared" si="23"/>
        <v>0</v>
      </c>
    </row>
    <row r="234" spans="10:27" ht="15" customHeight="1">
      <c r="S234" s="456" t="s">
        <v>251</v>
      </c>
      <c r="T234" s="451"/>
      <c r="U234" s="209"/>
      <c r="V234" s="209"/>
      <c r="W234" s="209"/>
      <c r="Y234" s="523" t="s">
        <v>104</v>
      </c>
      <c r="Z234" s="524" t="s">
        <v>10</v>
      </c>
      <c r="AA234" s="525">
        <f t="shared" si="23"/>
        <v>0</v>
      </c>
    </row>
    <row r="235" spans="10:27" ht="15" customHeight="1">
      <c r="U235" s="117"/>
      <c r="W235" s="113" t="s">
        <v>144</v>
      </c>
      <c r="Y235" s="526" t="s">
        <v>105</v>
      </c>
      <c r="Z235" s="527" t="s">
        <v>11</v>
      </c>
      <c r="AA235" s="528">
        <f t="shared" si="23"/>
        <v>0</v>
      </c>
    </row>
    <row r="236" spans="10:27" ht="15" customHeight="1">
      <c r="J236" s="976"/>
      <c r="K236" s="992" t="s">
        <v>242</v>
      </c>
      <c r="L236" s="994"/>
      <c r="S236" s="988"/>
      <c r="T236" s="989"/>
      <c r="U236" s="982" t="s">
        <v>263</v>
      </c>
      <c r="V236" s="982" t="s">
        <v>264</v>
      </c>
      <c r="W236" s="982" t="s">
        <v>103</v>
      </c>
      <c r="Y236" s="526" t="s">
        <v>106</v>
      </c>
      <c r="Z236" s="527" t="s">
        <v>354</v>
      </c>
      <c r="AA236" s="528">
        <f t="shared" si="23"/>
        <v>0</v>
      </c>
    </row>
    <row r="237" spans="10:27" ht="15" customHeight="1">
      <c r="J237" s="977"/>
      <c r="K237" s="460" t="s">
        <v>240</v>
      </c>
      <c r="L237" s="460" t="s">
        <v>241</v>
      </c>
      <c r="S237" s="990"/>
      <c r="T237" s="991"/>
      <c r="U237" s="983"/>
      <c r="V237" s="983"/>
      <c r="W237" s="983"/>
      <c r="Y237" s="526" t="s">
        <v>107</v>
      </c>
      <c r="Z237" s="527" t="s">
        <v>89</v>
      </c>
      <c r="AA237" s="528">
        <f t="shared" si="23"/>
        <v>0</v>
      </c>
    </row>
    <row r="238" spans="10:27" ht="15" customHeight="1">
      <c r="J238" s="129" t="s">
        <v>77</v>
      </c>
      <c r="K238" s="144">
        <f>$H214*按分データ等!G62</f>
        <v>0</v>
      </c>
      <c r="L238" s="144">
        <f>$H214*按分データ等!H62</f>
        <v>0</v>
      </c>
      <c r="S238" s="461"/>
      <c r="T238" s="462" t="s">
        <v>92</v>
      </c>
      <c r="U238" s="463">
        <f>K239</f>
        <v>0</v>
      </c>
      <c r="V238" s="463">
        <f>L239</f>
        <v>0</v>
      </c>
      <c r="W238" s="463">
        <f>SUM(U238:V238)</f>
        <v>0</v>
      </c>
      <c r="X238" s="455"/>
      <c r="Y238" s="529" t="s">
        <v>355</v>
      </c>
      <c r="Z238" s="530" t="s">
        <v>356</v>
      </c>
      <c r="AA238" s="531">
        <f t="shared" si="23"/>
        <v>0</v>
      </c>
    </row>
    <row r="239" spans="10:27" ht="15" customHeight="1">
      <c r="J239" s="130" t="s">
        <v>78</v>
      </c>
      <c r="K239" s="145">
        <f>$H215*按分データ等!G63</f>
        <v>0</v>
      </c>
      <c r="L239" s="145">
        <f>$H215*按分データ等!H63</f>
        <v>0</v>
      </c>
      <c r="S239" s="464"/>
      <c r="T239" s="465" t="s">
        <v>93</v>
      </c>
      <c r="U239" s="466">
        <f>K241</f>
        <v>0</v>
      </c>
      <c r="V239" s="466">
        <f>L241</f>
        <v>0</v>
      </c>
      <c r="W239" s="466">
        <f>SUM(U239:V239)</f>
        <v>0</v>
      </c>
      <c r="X239" s="215"/>
      <c r="Y239" s="523" t="s">
        <v>108</v>
      </c>
      <c r="Z239" s="524" t="s">
        <v>12</v>
      </c>
      <c r="AA239" s="525">
        <f t="shared" si="23"/>
        <v>0</v>
      </c>
    </row>
    <row r="240" spans="10:27" ht="15" customHeight="1">
      <c r="J240" s="130" t="s">
        <v>198</v>
      </c>
      <c r="K240" s="145">
        <f>$H216*按分データ等!G64</f>
        <v>0</v>
      </c>
      <c r="L240" s="145">
        <f>$H216*按分データ等!H64</f>
        <v>0</v>
      </c>
      <c r="S240" s="467" t="s">
        <v>77</v>
      </c>
      <c r="T240" s="468"/>
      <c r="U240" s="469"/>
      <c r="V240" s="469"/>
      <c r="W240" s="469"/>
      <c r="Y240" s="526" t="s">
        <v>109</v>
      </c>
      <c r="Z240" s="527" t="s">
        <v>13</v>
      </c>
      <c r="AA240" s="528">
        <f t="shared" si="23"/>
        <v>0</v>
      </c>
    </row>
    <row r="241" spans="10:27" ht="15" customHeight="1">
      <c r="J241" s="130" t="s">
        <v>79</v>
      </c>
      <c r="K241" s="145">
        <f>$H217*按分データ等!G65</f>
        <v>0</v>
      </c>
      <c r="L241" s="145">
        <f>$H217*按分データ等!H65</f>
        <v>0</v>
      </c>
      <c r="S241" s="467"/>
      <c r="T241" s="470" t="s">
        <v>120</v>
      </c>
      <c r="U241" s="471">
        <f>K$238*按分データ等!$N34</f>
        <v>0</v>
      </c>
      <c r="V241" s="471">
        <f>L$238*按分データ等!$N34</f>
        <v>0</v>
      </c>
      <c r="W241" s="471">
        <f>SUM(U241:V241)</f>
        <v>0</v>
      </c>
      <c r="Y241" s="526" t="s">
        <v>110</v>
      </c>
      <c r="Z241" s="527" t="s">
        <v>357</v>
      </c>
      <c r="AA241" s="528">
        <f t="shared" si="23"/>
        <v>0</v>
      </c>
    </row>
    <row r="242" spans="10:27" ht="15" customHeight="1">
      <c r="J242" s="130" t="s">
        <v>197</v>
      </c>
      <c r="K242" s="145">
        <f>$H218*按分データ等!G66</f>
        <v>0</v>
      </c>
      <c r="L242" s="145">
        <f>$H218*按分データ等!H66</f>
        <v>0</v>
      </c>
      <c r="S242" s="467"/>
      <c r="T242" s="470" t="s">
        <v>272</v>
      </c>
      <c r="U242" s="471">
        <f>K$238*按分データ等!$N35</f>
        <v>0</v>
      </c>
      <c r="V242" s="471">
        <f>L$238*按分データ等!$N35</f>
        <v>0</v>
      </c>
      <c r="W242" s="471">
        <f>SUM(U242:V242)</f>
        <v>0</v>
      </c>
      <c r="Y242" s="526" t="s">
        <v>111</v>
      </c>
      <c r="Z242" s="527" t="s">
        <v>91</v>
      </c>
      <c r="AA242" s="528">
        <f t="shared" si="23"/>
        <v>0</v>
      </c>
    </row>
    <row r="243" spans="10:27" ht="15" customHeight="1">
      <c r="J243" s="128" t="s">
        <v>80</v>
      </c>
      <c r="K243" s="146">
        <f>$H219*按分データ等!G67</f>
        <v>0</v>
      </c>
      <c r="L243" s="146">
        <f>$H219*按分データ等!H67</f>
        <v>0</v>
      </c>
      <c r="S243" s="461" t="s">
        <v>229</v>
      </c>
      <c r="T243" s="472"/>
      <c r="U243" s="473"/>
      <c r="V243" s="473"/>
      <c r="W243" s="473"/>
      <c r="Y243" s="529" t="s">
        <v>112</v>
      </c>
      <c r="Z243" s="530" t="s">
        <v>14</v>
      </c>
      <c r="AA243" s="531">
        <f t="shared" si="23"/>
        <v>0</v>
      </c>
    </row>
    <row r="244" spans="10:27" ht="15" customHeight="1">
      <c r="J244" s="125" t="s">
        <v>103</v>
      </c>
      <c r="K244" s="132">
        <f>SUM(K238:K243)</f>
        <v>0</v>
      </c>
      <c r="L244" s="132">
        <f>SUM(L238:L243)</f>
        <v>0</v>
      </c>
      <c r="S244" s="467"/>
      <c r="T244" s="470" t="s">
        <v>120</v>
      </c>
      <c r="U244" s="471">
        <f>(K$242+K$243)*按分データ等!$N37</f>
        <v>0</v>
      </c>
      <c r="V244" s="471">
        <f>(L$242+L$243)*按分データ等!$N37</f>
        <v>0</v>
      </c>
      <c r="W244" s="471">
        <f>SUM(U244:V244)</f>
        <v>0</v>
      </c>
      <c r="Y244" s="523" t="s">
        <v>113</v>
      </c>
      <c r="Z244" s="524" t="s">
        <v>15</v>
      </c>
      <c r="AA244" s="525">
        <f t="shared" si="23"/>
        <v>0</v>
      </c>
    </row>
    <row r="245" spans="10:27" ht="15" customHeight="1">
      <c r="J245" s="116" t="s">
        <v>260</v>
      </c>
      <c r="S245" s="467"/>
      <c r="T245" s="470" t="s">
        <v>273</v>
      </c>
      <c r="U245" s="471">
        <f>(K$242+K$243)*按分データ等!$N38</f>
        <v>0</v>
      </c>
      <c r="V245" s="471">
        <f>(L$242+L$243)*按分データ等!$N38</f>
        <v>0</v>
      </c>
      <c r="W245" s="471">
        <f>SUM(U245:V245)</f>
        <v>0</v>
      </c>
      <c r="Y245" s="526" t="s">
        <v>114</v>
      </c>
      <c r="Z245" s="527" t="s">
        <v>358</v>
      </c>
      <c r="AA245" s="528">
        <f t="shared" si="23"/>
        <v>0</v>
      </c>
    </row>
    <row r="246" spans="10:27" ht="15" customHeight="1">
      <c r="S246" s="467"/>
      <c r="T246" s="470" t="s">
        <v>121</v>
      </c>
      <c r="U246" s="471">
        <f>(K$242+K$243)*按分データ等!$N39</f>
        <v>0</v>
      </c>
      <c r="V246" s="471">
        <f>(L$242+L$243)*按分データ等!$N39</f>
        <v>0</v>
      </c>
      <c r="W246" s="471">
        <f>SUM(U246:V246)</f>
        <v>0</v>
      </c>
      <c r="Y246" s="526" t="s">
        <v>115</v>
      </c>
      <c r="Z246" s="527" t="s">
        <v>359</v>
      </c>
      <c r="AA246" s="528">
        <f t="shared" si="23"/>
        <v>0</v>
      </c>
    </row>
    <row r="247" spans="10:27" ht="15" customHeight="1">
      <c r="S247" s="467"/>
      <c r="T247" s="470" t="s">
        <v>272</v>
      </c>
      <c r="U247" s="471">
        <f>(K$242+K$243)*按分データ等!$N40</f>
        <v>0</v>
      </c>
      <c r="V247" s="471">
        <f>(L$242+L$243)*按分データ等!$N40</f>
        <v>0</v>
      </c>
      <c r="W247" s="471">
        <f>SUM(U247:V247)</f>
        <v>0</v>
      </c>
      <c r="Y247" s="526" t="s">
        <v>116</v>
      </c>
      <c r="Z247" s="527" t="s">
        <v>16</v>
      </c>
      <c r="AA247" s="528">
        <f t="shared" si="23"/>
        <v>0</v>
      </c>
    </row>
    <row r="248" spans="10:27" ht="15" customHeight="1">
      <c r="S248" s="467"/>
      <c r="T248" s="470" t="s">
        <v>391</v>
      </c>
      <c r="U248" s="471">
        <f>(K$242+K$243)*按分データ等!$N41</f>
        <v>0</v>
      </c>
      <c r="V248" s="471">
        <f>(L$242+L$243)*按分データ等!$N41</f>
        <v>0</v>
      </c>
      <c r="W248" s="471">
        <f>SUM(U248:V248)</f>
        <v>0</v>
      </c>
      <c r="Y248" s="529" t="s">
        <v>360</v>
      </c>
      <c r="Z248" s="530" t="s">
        <v>92</v>
      </c>
      <c r="AA248" s="531">
        <f t="shared" si="23"/>
        <v>0</v>
      </c>
    </row>
    <row r="249" spans="10:27" ht="15" customHeight="1">
      <c r="S249" s="461" t="s">
        <v>230</v>
      </c>
      <c r="T249" s="472"/>
      <c r="U249" s="473"/>
      <c r="V249" s="473"/>
      <c r="W249" s="473"/>
      <c r="Y249" s="523" t="s">
        <v>361</v>
      </c>
      <c r="Z249" s="524" t="s">
        <v>93</v>
      </c>
      <c r="AA249" s="525">
        <f t="shared" si="23"/>
        <v>0</v>
      </c>
    </row>
    <row r="250" spans="10:27" ht="15" customHeight="1">
      <c r="S250" s="467"/>
      <c r="T250" s="470" t="s">
        <v>347</v>
      </c>
      <c r="U250" s="471">
        <f>K$240*按分データ等!$N43</f>
        <v>0</v>
      </c>
      <c r="V250" s="471">
        <f>L$240*按分データ等!$N43</f>
        <v>0</v>
      </c>
      <c r="W250" s="471">
        <f>SUM(U250:V250)</f>
        <v>0</v>
      </c>
      <c r="Y250" s="526" t="s">
        <v>117</v>
      </c>
      <c r="Z250" s="527" t="s">
        <v>389</v>
      </c>
      <c r="AA250" s="528">
        <f t="shared" si="23"/>
        <v>0</v>
      </c>
    </row>
    <row r="251" spans="10:27" ht="15" customHeight="1">
      <c r="S251" s="467"/>
      <c r="T251" s="470" t="s">
        <v>274</v>
      </c>
      <c r="U251" s="471">
        <f>K$240*按分データ等!$N44</f>
        <v>0</v>
      </c>
      <c r="V251" s="471">
        <f>L$240*按分データ等!$N44</f>
        <v>0</v>
      </c>
      <c r="W251" s="471">
        <f t="shared" ref="W251:W258" si="25">SUM(U251:V251)</f>
        <v>0</v>
      </c>
      <c r="Y251" s="526" t="s">
        <v>118</v>
      </c>
      <c r="Z251" s="527" t="s">
        <v>17</v>
      </c>
      <c r="AA251" s="528">
        <f t="shared" si="23"/>
        <v>0</v>
      </c>
    </row>
    <row r="252" spans="10:27" ht="15" customHeight="1">
      <c r="S252" s="467"/>
      <c r="T252" s="470" t="s">
        <v>275</v>
      </c>
      <c r="U252" s="471">
        <f>K$240*按分データ等!$N45</f>
        <v>0</v>
      </c>
      <c r="V252" s="471">
        <f>L$240*按分データ等!$N45</f>
        <v>0</v>
      </c>
      <c r="W252" s="471">
        <f t="shared" si="25"/>
        <v>0</v>
      </c>
      <c r="Y252" s="529" t="s">
        <v>119</v>
      </c>
      <c r="Z252" s="530" t="s">
        <v>18</v>
      </c>
      <c r="AA252" s="531">
        <f t="shared" si="23"/>
        <v>0</v>
      </c>
    </row>
    <row r="253" spans="10:27" ht="15" customHeight="1">
      <c r="S253" s="467"/>
      <c r="T253" s="470" t="s">
        <v>276</v>
      </c>
      <c r="U253" s="471">
        <f>K$240*按分データ等!$N46</f>
        <v>0</v>
      </c>
      <c r="V253" s="471">
        <f>L$240*按分データ等!$N46</f>
        <v>0</v>
      </c>
      <c r="W253" s="471">
        <f t="shared" si="25"/>
        <v>0</v>
      </c>
      <c r="Y253" s="460"/>
      <c r="Z253" s="121" t="s">
        <v>37</v>
      </c>
      <c r="AA253" s="132">
        <f>SUM(AA214:AA252)</f>
        <v>0</v>
      </c>
    </row>
    <row r="254" spans="10:27" ht="15" customHeight="1">
      <c r="S254" s="467"/>
      <c r="T254" s="470" t="s">
        <v>378</v>
      </c>
      <c r="U254" s="471">
        <f>K$240*按分データ等!$N47</f>
        <v>0</v>
      </c>
      <c r="V254" s="471">
        <f>L$240*按分データ等!$N47</f>
        <v>0</v>
      </c>
      <c r="W254" s="471">
        <f t="shared" si="25"/>
        <v>0</v>
      </c>
      <c r="Y254" s="117" t="s">
        <v>382</v>
      </c>
    </row>
    <row r="255" spans="10:27" ht="15" customHeight="1">
      <c r="S255" s="467"/>
      <c r="T255" s="470" t="s">
        <v>379</v>
      </c>
      <c r="U255" s="471">
        <f>K$240*按分データ等!$N48</f>
        <v>0</v>
      </c>
      <c r="V255" s="471">
        <f>L$240*按分データ等!$N48</f>
        <v>0</v>
      </c>
      <c r="W255" s="471">
        <f t="shared" si="25"/>
        <v>0</v>
      </c>
      <c r="Z255" s="117"/>
    </row>
    <row r="256" spans="10:27" ht="15" customHeight="1">
      <c r="S256" s="467"/>
      <c r="T256" s="474" t="s">
        <v>380</v>
      </c>
      <c r="U256" s="475">
        <f>K$240*按分データ等!$N49</f>
        <v>0</v>
      </c>
      <c r="V256" s="475">
        <f>L$240*按分データ等!$N49</f>
        <v>0</v>
      </c>
      <c r="W256" s="475">
        <f t="shared" si="25"/>
        <v>0</v>
      </c>
      <c r="AA256" s="117"/>
    </row>
    <row r="257" spans="2:27" ht="15" customHeight="1">
      <c r="S257" s="467"/>
      <c r="T257" s="474" t="s">
        <v>9</v>
      </c>
      <c r="U257" s="471">
        <f>K$240*按分データ等!$N50</f>
        <v>0</v>
      </c>
      <c r="V257" s="471">
        <f>L$240*按分データ等!$N50</f>
        <v>0</v>
      </c>
      <c r="W257" s="471">
        <f t="shared" si="25"/>
        <v>0</v>
      </c>
      <c r="AA257" s="117"/>
    </row>
    <row r="258" spans="2:27" ht="15" customHeight="1">
      <c r="S258" s="467"/>
      <c r="T258" s="474" t="s">
        <v>277</v>
      </c>
      <c r="U258" s="475">
        <f>K$240*按分データ等!$N51</f>
        <v>0</v>
      </c>
      <c r="V258" s="475">
        <f>L$240*按分データ等!$N51</f>
        <v>0</v>
      </c>
      <c r="W258" s="475">
        <f t="shared" si="25"/>
        <v>0</v>
      </c>
    </row>
    <row r="259" spans="2:27" ht="15" customHeight="1">
      <c r="S259" s="476" t="s">
        <v>231</v>
      </c>
      <c r="T259" s="477"/>
      <c r="U259" s="478">
        <f>SUM(U238:U258)</f>
        <v>0</v>
      </c>
      <c r="V259" s="479">
        <f t="shared" ref="V259:W259" si="26">SUM(V238:V258)</f>
        <v>0</v>
      </c>
      <c r="W259" s="479">
        <f t="shared" si="26"/>
        <v>0</v>
      </c>
    </row>
    <row r="260" spans="2:27" ht="15" customHeight="1">
      <c r="S260" s="117" t="s">
        <v>251</v>
      </c>
      <c r="T260" s="481"/>
      <c r="U260" s="483"/>
      <c r="V260" s="483"/>
      <c r="W260" s="483"/>
    </row>
    <row r="261" spans="2:27" ht="15" customHeight="1">
      <c r="S261" s="481"/>
      <c r="T261" s="481"/>
      <c r="U261" s="483"/>
      <c r="V261" s="483"/>
      <c r="W261" s="483"/>
    </row>
    <row r="262" spans="2:27" ht="15" customHeight="1">
      <c r="B262" s="120" t="s">
        <v>218</v>
      </c>
      <c r="S262" s="117"/>
      <c r="V262" s="481"/>
      <c r="W262" s="481"/>
    </row>
    <row r="263" spans="2:27" ht="15" customHeight="1">
      <c r="E263" s="113" t="s">
        <v>137</v>
      </c>
      <c r="F263" s="113"/>
      <c r="K263" s="113" t="s">
        <v>137</v>
      </c>
      <c r="W263" s="113" t="s">
        <v>144</v>
      </c>
      <c r="AA263" s="114" t="s">
        <v>144</v>
      </c>
    </row>
    <row r="264" spans="2:27" ht="15" customHeight="1">
      <c r="C264" s="976"/>
      <c r="D264" s="986" t="s">
        <v>270</v>
      </c>
      <c r="E264" s="986"/>
      <c r="F264" s="113"/>
      <c r="G264" s="976"/>
      <c r="H264" s="992" t="s">
        <v>221</v>
      </c>
      <c r="I264" s="994"/>
      <c r="J264" s="992" t="s">
        <v>247</v>
      </c>
      <c r="K264" s="994"/>
      <c r="S264" s="978"/>
      <c r="T264" s="979"/>
      <c r="U264" s="982" t="s">
        <v>263</v>
      </c>
      <c r="V264" s="982" t="s">
        <v>264</v>
      </c>
      <c r="W264" s="976" t="s">
        <v>103</v>
      </c>
      <c r="Y264" s="976" t="s">
        <v>64</v>
      </c>
      <c r="Z264" s="976"/>
      <c r="AA264" s="976" t="s">
        <v>58</v>
      </c>
    </row>
    <row r="265" spans="2:27" ht="15" customHeight="1">
      <c r="C265" s="977"/>
      <c r="D265" s="460" t="s">
        <v>74</v>
      </c>
      <c r="E265" s="460" t="s">
        <v>75</v>
      </c>
      <c r="F265" s="118"/>
      <c r="G265" s="977"/>
      <c r="H265" s="459" t="s">
        <v>74</v>
      </c>
      <c r="I265" s="459" t="s">
        <v>75</v>
      </c>
      <c r="J265" s="459" t="s">
        <v>74</v>
      </c>
      <c r="K265" s="459" t="s">
        <v>75</v>
      </c>
      <c r="S265" s="980"/>
      <c r="T265" s="981"/>
      <c r="U265" s="983"/>
      <c r="V265" s="983"/>
      <c r="W265" s="977"/>
      <c r="Y265" s="977"/>
      <c r="Z265" s="977"/>
      <c r="AA265" s="977"/>
    </row>
    <row r="266" spans="2:27" ht="15" customHeight="1">
      <c r="C266" s="129" t="s">
        <v>77</v>
      </c>
      <c r="D266" s="142">
        <f>与件データ作成シート!E65</f>
        <v>0</v>
      </c>
      <c r="E266" s="142">
        <f>与件データ作成シート!F65</f>
        <v>0</v>
      </c>
      <c r="F266" s="203"/>
      <c r="G266" s="129" t="s">
        <v>77</v>
      </c>
      <c r="H266" s="136">
        <f>IF(与件データ作成シート!$A$7=2,D266*按分データ等!D73,与件データ作成シート!E65)</f>
        <v>0</v>
      </c>
      <c r="I266" s="136">
        <f>IF(与件データ作成シート!$A$7=2,E266*按分データ等!G73,与件データ作成シート!F65)</f>
        <v>0</v>
      </c>
      <c r="J266" s="136">
        <f>IF(与件データ作成シート!$A$7=2,D266*按分データ等!E73,与件データ作成シート!H65)</f>
        <v>0</v>
      </c>
      <c r="K266" s="136">
        <f>IF(与件データ作成シート!$A$7=2,E266*按分データ等!H73,与件データ作成シート!I65)</f>
        <v>0</v>
      </c>
      <c r="S266" s="437" t="s">
        <v>374</v>
      </c>
      <c r="T266" s="438"/>
      <c r="U266" s="133"/>
      <c r="V266" s="133"/>
      <c r="W266" s="133"/>
      <c r="Y266" s="523" t="s">
        <v>44</v>
      </c>
      <c r="Z266" s="524" t="s">
        <v>347</v>
      </c>
      <c r="AA266" s="525">
        <f>SUMIF($S$267:$S$310,Z266,$W$267:$W$310)+SUMIF($T$267:$T$310,Z266,$W$267:$W$310)</f>
        <v>0</v>
      </c>
    </row>
    <row r="267" spans="2:27" ht="15" customHeight="1">
      <c r="C267" s="130" t="s">
        <v>78</v>
      </c>
      <c r="D267" s="219">
        <f>与件データ作成シート!E66</f>
        <v>0</v>
      </c>
      <c r="E267" s="143">
        <f>与件データ作成シート!F66</f>
        <v>0</v>
      </c>
      <c r="F267" s="203"/>
      <c r="G267" s="130" t="s">
        <v>78</v>
      </c>
      <c r="H267" s="219">
        <f>IF(与件データ作成シート!$A$7=2,D267*按分データ等!D74,与件データ作成シート!E66)</f>
        <v>0</v>
      </c>
      <c r="I267" s="134">
        <f>IF(与件データ作成シート!$A$7=2,E267*按分データ等!G74,与件データ作成シート!F66)</f>
        <v>0</v>
      </c>
      <c r="J267" s="219">
        <f>IF(与件データ作成シート!$A$7=2,D267*按分データ等!E74,与件データ作成シート!H66)</f>
        <v>0</v>
      </c>
      <c r="K267" s="134">
        <f>IF(与件データ作成シート!$A$7=2,E267*按分データ等!H74,与件データ作成シート!I66)</f>
        <v>0</v>
      </c>
      <c r="S267" s="439"/>
      <c r="T267" s="440" t="s">
        <v>142</v>
      </c>
      <c r="U267" s="134">
        <f>H$266*按分データ等!N7</f>
        <v>0</v>
      </c>
      <c r="V267" s="134">
        <f>I$266*按分データ等!O7</f>
        <v>0</v>
      </c>
      <c r="W267" s="134">
        <f>SUM(U267:V267)</f>
        <v>0</v>
      </c>
      <c r="X267" s="483"/>
      <c r="Y267" s="526" t="s">
        <v>19</v>
      </c>
      <c r="Z267" s="527" t="s">
        <v>0</v>
      </c>
      <c r="AA267" s="528">
        <f t="shared" ref="AA267:AA304" si="27">SUMIF($S$267:$S$310,Z267,$W$267:$W$310)+SUMIF($T$267:$T$310,Z267,$W$267:$W$310)</f>
        <v>0</v>
      </c>
    </row>
    <row r="268" spans="2:27" ht="15" customHeight="1">
      <c r="C268" s="130" t="s">
        <v>198</v>
      </c>
      <c r="D268" s="143">
        <f>与件データ作成シート!E67</f>
        <v>0</v>
      </c>
      <c r="E268" s="143">
        <f>与件データ作成シート!F67</f>
        <v>0</v>
      </c>
      <c r="F268" s="203"/>
      <c r="G268" s="130" t="s">
        <v>198</v>
      </c>
      <c r="H268" s="134">
        <f>IF(与件データ作成シート!$A$7=2,D268*按分データ等!D75,与件データ作成シート!E67)</f>
        <v>0</v>
      </c>
      <c r="I268" s="134">
        <f>IF(与件データ作成シート!$A$7=2,E268*按分データ等!G75,与件データ作成シート!F67)</f>
        <v>0</v>
      </c>
      <c r="J268" s="134">
        <f>IF(与件データ作成シート!$A$7=2,D268*按分データ等!E75,与件データ作成シート!H67)</f>
        <v>0</v>
      </c>
      <c r="K268" s="134">
        <f>IF(与件データ作成シート!$A$7=2,E268*按分データ等!H75,与件データ作成シート!I67)</f>
        <v>0</v>
      </c>
      <c r="S268" s="439"/>
      <c r="T268" s="440" t="s">
        <v>90</v>
      </c>
      <c r="U268" s="134">
        <f>H$266*按分データ等!N8</f>
        <v>0</v>
      </c>
      <c r="V268" s="134">
        <f>I$266*按分データ等!O8</f>
        <v>0</v>
      </c>
      <c r="W268" s="134">
        <f>SUM(U268:V268)</f>
        <v>0</v>
      </c>
      <c r="X268" s="481"/>
      <c r="Y268" s="526" t="s">
        <v>20</v>
      </c>
      <c r="Z268" s="527" t="s">
        <v>87</v>
      </c>
      <c r="AA268" s="528">
        <f t="shared" si="27"/>
        <v>0</v>
      </c>
    </row>
    <row r="269" spans="2:27" ht="15" customHeight="1">
      <c r="C269" s="130" t="s">
        <v>79</v>
      </c>
      <c r="D269" s="143">
        <f>与件データ作成シート!E68</f>
        <v>0</v>
      </c>
      <c r="E269" s="143">
        <f>与件データ作成シート!F68</f>
        <v>0</v>
      </c>
      <c r="F269" s="203"/>
      <c r="G269" s="130" t="s">
        <v>79</v>
      </c>
      <c r="H269" s="134">
        <f>IF(与件データ作成シート!$A$7=2,D269*按分データ等!D76,与件データ作成シート!E68)</f>
        <v>0</v>
      </c>
      <c r="I269" s="134">
        <f>IF(与件データ作成シート!$A$7=2,E269*按分データ等!G76,与件データ作成シート!F68)</f>
        <v>0</v>
      </c>
      <c r="J269" s="134">
        <f>IF(与件データ作成シート!$A$7=2,D269*按分データ等!E76,与件データ作成シート!H68)</f>
        <v>0</v>
      </c>
      <c r="K269" s="134">
        <f>IF(与件データ作成シート!$A$7=2,E269*按分データ等!H76,与件データ作成シート!I68)</f>
        <v>0</v>
      </c>
      <c r="S269" s="441"/>
      <c r="T269" s="442" t="s">
        <v>143</v>
      </c>
      <c r="U269" s="134">
        <f>H$266*按分データ等!N9</f>
        <v>0</v>
      </c>
      <c r="V269" s="134">
        <f>I$266*按分データ等!O9</f>
        <v>0</v>
      </c>
      <c r="W269" s="134">
        <f>SUM(U269:V269)</f>
        <v>0</v>
      </c>
      <c r="Y269" s="526" t="s">
        <v>21</v>
      </c>
      <c r="Z269" s="527" t="s">
        <v>1</v>
      </c>
      <c r="AA269" s="528">
        <f t="shared" si="27"/>
        <v>0</v>
      </c>
    </row>
    <row r="270" spans="2:27" ht="15" customHeight="1">
      <c r="C270" s="130" t="s">
        <v>197</v>
      </c>
      <c r="D270" s="143">
        <f>与件データ作成シート!E69</f>
        <v>0</v>
      </c>
      <c r="E270" s="143">
        <f>与件データ作成シート!F69</f>
        <v>0</v>
      </c>
      <c r="F270" s="203"/>
      <c r="G270" s="130" t="s">
        <v>197</v>
      </c>
      <c r="H270" s="134">
        <f>IF(与件データ作成シート!$A$7=2,D270*按分データ等!D77,与件データ作成シート!E69)</f>
        <v>0</v>
      </c>
      <c r="I270" s="134">
        <f>IF(与件データ作成シート!$A$7=2,E270*按分データ等!G77,与件データ作成シート!F69)</f>
        <v>0</v>
      </c>
      <c r="J270" s="134">
        <f>IF(与件データ作成シート!$A$7=2,D270*按分データ等!E77,与件データ作成シート!H69)</f>
        <v>0</v>
      </c>
      <c r="K270" s="134">
        <f>IF(与件データ作成シート!$A$7=2,E270*按分データ等!H77,与件データ作成シート!I69)</f>
        <v>0</v>
      </c>
      <c r="S270" s="437" t="s">
        <v>92</v>
      </c>
      <c r="T270" s="438"/>
      <c r="U270" s="137">
        <f>H267</f>
        <v>0</v>
      </c>
      <c r="V270" s="137">
        <f>I267</f>
        <v>0</v>
      </c>
      <c r="W270" s="137">
        <f>SUM(U270:V270)</f>
        <v>0</v>
      </c>
      <c r="X270" s="481"/>
      <c r="Y270" s="529" t="s">
        <v>22</v>
      </c>
      <c r="Z270" s="530" t="s">
        <v>2</v>
      </c>
      <c r="AA270" s="531">
        <f t="shared" si="27"/>
        <v>0</v>
      </c>
    </row>
    <row r="271" spans="2:27" ht="15" customHeight="1">
      <c r="C271" s="128" t="s">
        <v>80</v>
      </c>
      <c r="D271" s="143">
        <f>与件データ作成シート!E70</f>
        <v>0</v>
      </c>
      <c r="E271" s="143">
        <f>与件データ作成シート!F70</f>
        <v>0</v>
      </c>
      <c r="F271" s="203"/>
      <c r="G271" s="128" t="s">
        <v>80</v>
      </c>
      <c r="H271" s="134">
        <f>IF(与件データ作成シート!$A$7=2,D271*按分データ等!D78,与件データ作成シート!E70)</f>
        <v>0</v>
      </c>
      <c r="I271" s="134">
        <f>IF(与件データ作成シート!$A$7=2,E271*按分データ等!G78,与件データ作成シート!F70)</f>
        <v>0</v>
      </c>
      <c r="J271" s="134">
        <f>IF(与件データ作成シート!$A$7=2,D271*按分データ等!E78,与件データ作成シート!H70)</f>
        <v>0</v>
      </c>
      <c r="K271" s="134">
        <f>IF(与件データ作成シート!$A$7=2,E271*按分データ等!H78,与件データ作成シート!I70)</f>
        <v>0</v>
      </c>
      <c r="S271" s="443" t="s">
        <v>93</v>
      </c>
      <c r="T271" s="444"/>
      <c r="U271" s="137">
        <f>H269</f>
        <v>0</v>
      </c>
      <c r="V271" s="137">
        <f>I269</f>
        <v>0</v>
      </c>
      <c r="W271" s="137">
        <f>SUM(U271:V271)</f>
        <v>0</v>
      </c>
      <c r="Y271" s="523" t="s">
        <v>23</v>
      </c>
      <c r="Z271" s="524" t="s">
        <v>3</v>
      </c>
      <c r="AA271" s="525">
        <f t="shared" si="27"/>
        <v>0</v>
      </c>
    </row>
    <row r="272" spans="2:27" ht="15" customHeight="1">
      <c r="C272" s="121" t="s">
        <v>103</v>
      </c>
      <c r="D272" s="132">
        <f>SUM(D266:D271)</f>
        <v>0</v>
      </c>
      <c r="E272" s="132">
        <f>SUM(E266:E271)</f>
        <v>0</v>
      </c>
      <c r="G272" s="121" t="s">
        <v>103</v>
      </c>
      <c r="H272" s="132">
        <f>SUM(H266:H271)</f>
        <v>0</v>
      </c>
      <c r="I272" s="132">
        <f>SUM(I266:I271)</f>
        <v>0</v>
      </c>
      <c r="J272" s="132">
        <f>SUM(J266:J271)</f>
        <v>0</v>
      </c>
      <c r="K272" s="132">
        <f>SUM(K266:K271)</f>
        <v>0</v>
      </c>
      <c r="S272" s="437" t="s">
        <v>375</v>
      </c>
      <c r="T272" s="438"/>
      <c r="U272" s="135"/>
      <c r="V272" s="135"/>
      <c r="W272" s="135"/>
      <c r="Y272" s="526" t="s">
        <v>24</v>
      </c>
      <c r="Z272" s="527" t="s">
        <v>4</v>
      </c>
      <c r="AA272" s="528">
        <f t="shared" si="27"/>
        <v>0</v>
      </c>
    </row>
    <row r="273" spans="7:27" ht="15" customHeight="1">
      <c r="G273" s="116" t="s">
        <v>261</v>
      </c>
      <c r="S273" s="439"/>
      <c r="T273" s="440" t="s">
        <v>347</v>
      </c>
      <c r="U273" s="134">
        <f>H$268*按分データ等!N13</f>
        <v>0</v>
      </c>
      <c r="V273" s="134">
        <f>I$268*按分データ等!O13</f>
        <v>0</v>
      </c>
      <c r="W273" s="134">
        <f>SUM(U273:V273)</f>
        <v>0</v>
      </c>
      <c r="Y273" s="526" t="s">
        <v>25</v>
      </c>
      <c r="Z273" s="527" t="s">
        <v>348</v>
      </c>
      <c r="AA273" s="528">
        <f t="shared" si="27"/>
        <v>0</v>
      </c>
    </row>
    <row r="274" spans="7:27" ht="15" customHeight="1">
      <c r="G274" s="116" t="s">
        <v>254</v>
      </c>
      <c r="S274" s="439"/>
      <c r="T274" s="440" t="s">
        <v>87</v>
      </c>
      <c r="U274" s="134">
        <f>H$268*按分データ等!N14</f>
        <v>0</v>
      </c>
      <c r="V274" s="134">
        <f>I$268*按分データ等!O14</f>
        <v>0</v>
      </c>
      <c r="W274" s="134">
        <f t="shared" ref="W274:W284" si="28">SUM(U274:V274)</f>
        <v>0</v>
      </c>
      <c r="Y274" s="526" t="s">
        <v>26</v>
      </c>
      <c r="Z274" s="527" t="s">
        <v>5</v>
      </c>
      <c r="AA274" s="528">
        <f t="shared" si="27"/>
        <v>0</v>
      </c>
    </row>
    <row r="275" spans="7:27" ht="15" customHeight="1">
      <c r="G275" s="228" t="s">
        <v>271</v>
      </c>
      <c r="S275" s="439"/>
      <c r="T275" s="440" t="s">
        <v>1</v>
      </c>
      <c r="U275" s="134">
        <f>H$268*按分データ等!N15</f>
        <v>0</v>
      </c>
      <c r="V275" s="134">
        <f>I$268*按分データ等!O15</f>
        <v>0</v>
      </c>
      <c r="W275" s="134">
        <f t="shared" si="28"/>
        <v>0</v>
      </c>
      <c r="Y275" s="529" t="s">
        <v>27</v>
      </c>
      <c r="Z275" s="530" t="s">
        <v>6</v>
      </c>
      <c r="AA275" s="531">
        <f t="shared" si="27"/>
        <v>0</v>
      </c>
    </row>
    <row r="276" spans="7:27" ht="15" customHeight="1">
      <c r="G276" s="117" t="s">
        <v>257</v>
      </c>
      <c r="S276" s="439"/>
      <c r="T276" s="440" t="s">
        <v>3</v>
      </c>
      <c r="U276" s="134">
        <f>H$268*按分データ等!N16</f>
        <v>0</v>
      </c>
      <c r="V276" s="134">
        <f>I$268*按分データ等!O16</f>
        <v>0</v>
      </c>
      <c r="W276" s="134">
        <f t="shared" si="28"/>
        <v>0</v>
      </c>
      <c r="Y276" s="523" t="s">
        <v>28</v>
      </c>
      <c r="Z276" s="524" t="s">
        <v>7</v>
      </c>
      <c r="AA276" s="525">
        <f t="shared" si="27"/>
        <v>0</v>
      </c>
    </row>
    <row r="277" spans="7:27" ht="15" customHeight="1">
      <c r="G277" s="117" t="s">
        <v>415</v>
      </c>
      <c r="S277" s="439"/>
      <c r="T277" s="440" t="s">
        <v>5</v>
      </c>
      <c r="U277" s="134">
        <f>H$268*按分データ等!N17</f>
        <v>0</v>
      </c>
      <c r="V277" s="134">
        <f>I$268*按分データ等!O17</f>
        <v>0</v>
      </c>
      <c r="W277" s="134">
        <f t="shared" si="28"/>
        <v>0</v>
      </c>
      <c r="Y277" s="526" t="s">
        <v>29</v>
      </c>
      <c r="Z277" s="527" t="s">
        <v>8</v>
      </c>
      <c r="AA277" s="528">
        <f t="shared" si="27"/>
        <v>0</v>
      </c>
    </row>
    <row r="278" spans="7:27" ht="15" customHeight="1">
      <c r="S278" s="439"/>
      <c r="T278" s="440" t="s">
        <v>8</v>
      </c>
      <c r="U278" s="134">
        <f>H$268*按分データ等!N18</f>
        <v>0</v>
      </c>
      <c r="V278" s="134">
        <f>I$268*按分データ等!O18</f>
        <v>0</v>
      </c>
      <c r="W278" s="134">
        <f t="shared" si="28"/>
        <v>0</v>
      </c>
      <c r="Y278" s="526" t="s">
        <v>30</v>
      </c>
      <c r="Z278" s="527" t="s">
        <v>349</v>
      </c>
      <c r="AA278" s="528">
        <f t="shared" si="27"/>
        <v>0</v>
      </c>
    </row>
    <row r="279" spans="7:27" ht="15" customHeight="1">
      <c r="S279" s="441"/>
      <c r="T279" s="442" t="s">
        <v>9</v>
      </c>
      <c r="U279" s="134">
        <f>H$268*按分データ等!N19</f>
        <v>0</v>
      </c>
      <c r="V279" s="134">
        <f>I$268*按分データ等!O19</f>
        <v>0</v>
      </c>
      <c r="W279" s="134">
        <f t="shared" si="28"/>
        <v>0</v>
      </c>
      <c r="Y279" s="526" t="s">
        <v>31</v>
      </c>
      <c r="Z279" s="527" t="s">
        <v>350</v>
      </c>
      <c r="AA279" s="528">
        <f t="shared" si="27"/>
        <v>0</v>
      </c>
    </row>
    <row r="280" spans="7:27" ht="15" customHeight="1">
      <c r="S280" s="437" t="s">
        <v>376</v>
      </c>
      <c r="T280" s="438"/>
      <c r="U280" s="452"/>
      <c r="V280" s="452"/>
      <c r="W280" s="452"/>
      <c r="Y280" s="529" t="s">
        <v>32</v>
      </c>
      <c r="Z280" s="530" t="s">
        <v>351</v>
      </c>
      <c r="AA280" s="531">
        <f t="shared" si="27"/>
        <v>0</v>
      </c>
    </row>
    <row r="281" spans="7:27" ht="15" customHeight="1">
      <c r="S281" s="439"/>
      <c r="T281" s="440" t="s">
        <v>377</v>
      </c>
      <c r="U281" s="134">
        <f>(H$270+H$271)*按分データ等!N21</f>
        <v>0</v>
      </c>
      <c r="V281" s="134">
        <f>(I$270+I$271)*按分データ等!O21</f>
        <v>0</v>
      </c>
      <c r="W281" s="134">
        <f t="shared" si="28"/>
        <v>0</v>
      </c>
      <c r="Y281" s="523" t="s">
        <v>33</v>
      </c>
      <c r="Z281" s="524" t="s">
        <v>88</v>
      </c>
      <c r="AA281" s="525">
        <f t="shared" si="27"/>
        <v>0</v>
      </c>
    </row>
    <row r="282" spans="7:27" ht="15" customHeight="1">
      <c r="S282" s="439"/>
      <c r="T282" s="440" t="s">
        <v>15</v>
      </c>
      <c r="U282" s="134">
        <f>(H$270+H$271)*按分データ等!N22</f>
        <v>0</v>
      </c>
      <c r="V282" s="134">
        <f>(I$270+I$271)*按分データ等!O22</f>
        <v>0</v>
      </c>
      <c r="W282" s="134">
        <f t="shared" si="28"/>
        <v>0</v>
      </c>
      <c r="Y282" s="526" t="s">
        <v>34</v>
      </c>
      <c r="Z282" s="527" t="s">
        <v>352</v>
      </c>
      <c r="AA282" s="528">
        <f t="shared" si="27"/>
        <v>0</v>
      </c>
    </row>
    <row r="283" spans="7:27" ht="12">
      <c r="S283" s="439"/>
      <c r="T283" s="440" t="s">
        <v>16</v>
      </c>
      <c r="U283" s="134">
        <f>(H$270+H$271)*按分データ等!N23</f>
        <v>0</v>
      </c>
      <c r="V283" s="134">
        <f>(I$270+I$271)*按分データ等!O23</f>
        <v>0</v>
      </c>
      <c r="W283" s="134">
        <f t="shared" si="28"/>
        <v>0</v>
      </c>
      <c r="Y283" s="526" t="s">
        <v>35</v>
      </c>
      <c r="Z283" s="527" t="s">
        <v>353</v>
      </c>
      <c r="AA283" s="528">
        <f t="shared" si="27"/>
        <v>0</v>
      </c>
    </row>
    <row r="284" spans="7:27" ht="15" customHeight="1">
      <c r="S284" s="441"/>
      <c r="T284" s="442" t="s">
        <v>391</v>
      </c>
      <c r="U284" s="134">
        <f>(H$270+H$271)*按分データ等!N24</f>
        <v>0</v>
      </c>
      <c r="V284" s="134">
        <f>(I$270+I$271)*按分データ等!O24</f>
        <v>0</v>
      </c>
      <c r="W284" s="134">
        <f t="shared" si="28"/>
        <v>0</v>
      </c>
      <c r="Y284" s="526" t="s">
        <v>36</v>
      </c>
      <c r="Z284" s="527" t="s">
        <v>53</v>
      </c>
      <c r="AA284" s="528">
        <f t="shared" si="27"/>
        <v>0</v>
      </c>
    </row>
    <row r="285" spans="7:27" ht="15" customHeight="1">
      <c r="S285" s="110" t="s">
        <v>103</v>
      </c>
      <c r="T285" s="450"/>
      <c r="U285" s="132">
        <f>SUM(U267:U284)</f>
        <v>0</v>
      </c>
      <c r="V285" s="132">
        <f t="shared" ref="V285:W285" si="29">SUM(V267:V284)</f>
        <v>0</v>
      </c>
      <c r="W285" s="132">
        <f t="shared" si="29"/>
        <v>0</v>
      </c>
      <c r="Y285" s="529" t="s">
        <v>94</v>
      </c>
      <c r="Z285" s="530" t="s">
        <v>9</v>
      </c>
      <c r="AA285" s="531">
        <f t="shared" si="27"/>
        <v>0</v>
      </c>
    </row>
    <row r="286" spans="7:27" ht="15" customHeight="1">
      <c r="S286" s="117" t="s">
        <v>251</v>
      </c>
      <c r="T286" s="451"/>
      <c r="U286" s="209"/>
      <c r="V286" s="209"/>
      <c r="W286" s="209"/>
      <c r="Y286" s="523" t="s">
        <v>104</v>
      </c>
      <c r="Z286" s="524" t="s">
        <v>10</v>
      </c>
      <c r="AA286" s="525">
        <f t="shared" si="27"/>
        <v>0</v>
      </c>
    </row>
    <row r="287" spans="7:27" ht="15" customHeight="1">
      <c r="S287" s="117"/>
      <c r="W287" s="113" t="s">
        <v>144</v>
      </c>
      <c r="Y287" s="526" t="s">
        <v>105</v>
      </c>
      <c r="Z287" s="527" t="s">
        <v>11</v>
      </c>
      <c r="AA287" s="528">
        <f t="shared" si="27"/>
        <v>0</v>
      </c>
    </row>
    <row r="288" spans="7:27" ht="15" customHeight="1">
      <c r="S288" s="988"/>
      <c r="T288" s="989"/>
      <c r="U288" s="982" t="s">
        <v>263</v>
      </c>
      <c r="V288" s="982" t="s">
        <v>264</v>
      </c>
      <c r="W288" s="982" t="s">
        <v>103</v>
      </c>
      <c r="Y288" s="526" t="s">
        <v>106</v>
      </c>
      <c r="Z288" s="527" t="s">
        <v>354</v>
      </c>
      <c r="AA288" s="528">
        <f t="shared" si="27"/>
        <v>0</v>
      </c>
    </row>
    <row r="289" spans="19:27" ht="15" customHeight="1">
      <c r="S289" s="990"/>
      <c r="T289" s="991"/>
      <c r="U289" s="983"/>
      <c r="V289" s="983"/>
      <c r="W289" s="983"/>
      <c r="Y289" s="526" t="s">
        <v>107</v>
      </c>
      <c r="Z289" s="527" t="s">
        <v>89</v>
      </c>
      <c r="AA289" s="528">
        <f t="shared" si="27"/>
        <v>0</v>
      </c>
    </row>
    <row r="290" spans="19:27" ht="15" customHeight="1">
      <c r="S290" s="461"/>
      <c r="T290" s="462" t="s">
        <v>92</v>
      </c>
      <c r="U290" s="463">
        <f>J267</f>
        <v>0</v>
      </c>
      <c r="V290" s="463">
        <f>K267</f>
        <v>0</v>
      </c>
      <c r="W290" s="463">
        <f>SUM(U290:V290)</f>
        <v>0</v>
      </c>
      <c r="Y290" s="529" t="s">
        <v>355</v>
      </c>
      <c r="Z290" s="530" t="s">
        <v>356</v>
      </c>
      <c r="AA290" s="531">
        <f t="shared" si="27"/>
        <v>0</v>
      </c>
    </row>
    <row r="291" spans="19:27" ht="15" customHeight="1">
      <c r="S291" s="464"/>
      <c r="T291" s="465" t="s">
        <v>93</v>
      </c>
      <c r="U291" s="466">
        <f>J269</f>
        <v>0</v>
      </c>
      <c r="V291" s="466">
        <f>K269</f>
        <v>0</v>
      </c>
      <c r="W291" s="466">
        <f t="shared" ref="W291:W300" si="30">SUM(U291:V291)</f>
        <v>0</v>
      </c>
      <c r="Y291" s="523" t="s">
        <v>108</v>
      </c>
      <c r="Z291" s="524" t="s">
        <v>12</v>
      </c>
      <c r="AA291" s="525">
        <f t="shared" si="27"/>
        <v>0</v>
      </c>
    </row>
    <row r="292" spans="19:27" ht="15" customHeight="1">
      <c r="S292" s="467" t="s">
        <v>77</v>
      </c>
      <c r="T292" s="468"/>
      <c r="U292" s="469"/>
      <c r="V292" s="469"/>
      <c r="W292" s="469"/>
      <c r="Y292" s="526" t="s">
        <v>109</v>
      </c>
      <c r="Z292" s="527" t="s">
        <v>13</v>
      </c>
      <c r="AA292" s="528">
        <f t="shared" si="27"/>
        <v>0</v>
      </c>
    </row>
    <row r="293" spans="19:27" ht="15" customHeight="1">
      <c r="S293" s="467"/>
      <c r="T293" s="470" t="s">
        <v>120</v>
      </c>
      <c r="U293" s="471">
        <f>J$266*按分データ等!$N34</f>
        <v>0</v>
      </c>
      <c r="V293" s="471">
        <f>K$266*按分データ等!$N34</f>
        <v>0</v>
      </c>
      <c r="W293" s="471">
        <f t="shared" si="30"/>
        <v>0</v>
      </c>
      <c r="Y293" s="526" t="s">
        <v>110</v>
      </c>
      <c r="Z293" s="527" t="s">
        <v>357</v>
      </c>
      <c r="AA293" s="528">
        <f t="shared" si="27"/>
        <v>0</v>
      </c>
    </row>
    <row r="294" spans="19:27" ht="15" customHeight="1">
      <c r="S294" s="467"/>
      <c r="T294" s="470" t="s">
        <v>272</v>
      </c>
      <c r="U294" s="471">
        <f>J$266*按分データ等!$N35</f>
        <v>0</v>
      </c>
      <c r="V294" s="471">
        <f>K$266*按分データ等!$N35</f>
        <v>0</v>
      </c>
      <c r="W294" s="471">
        <f t="shared" si="30"/>
        <v>0</v>
      </c>
      <c r="Y294" s="526" t="s">
        <v>111</v>
      </c>
      <c r="Z294" s="527" t="s">
        <v>91</v>
      </c>
      <c r="AA294" s="528">
        <f t="shared" si="27"/>
        <v>0</v>
      </c>
    </row>
    <row r="295" spans="19:27" ht="15" customHeight="1">
      <c r="S295" s="461" t="s">
        <v>229</v>
      </c>
      <c r="T295" s="472"/>
      <c r="U295" s="473"/>
      <c r="V295" s="473"/>
      <c r="W295" s="473"/>
      <c r="Y295" s="529" t="s">
        <v>112</v>
      </c>
      <c r="Z295" s="530" t="s">
        <v>14</v>
      </c>
      <c r="AA295" s="531">
        <f t="shared" si="27"/>
        <v>0</v>
      </c>
    </row>
    <row r="296" spans="19:27" ht="15" customHeight="1">
      <c r="S296" s="467"/>
      <c r="T296" s="470" t="s">
        <v>120</v>
      </c>
      <c r="U296" s="471">
        <f>(J$270+J$271)*按分データ等!$N37</f>
        <v>0</v>
      </c>
      <c r="V296" s="471">
        <f>(K$270+K$271)*按分データ等!$N37</f>
        <v>0</v>
      </c>
      <c r="W296" s="471">
        <f t="shared" si="30"/>
        <v>0</v>
      </c>
      <c r="Y296" s="523" t="s">
        <v>113</v>
      </c>
      <c r="Z296" s="524" t="s">
        <v>15</v>
      </c>
      <c r="AA296" s="525">
        <f t="shared" si="27"/>
        <v>0</v>
      </c>
    </row>
    <row r="297" spans="19:27" ht="15" customHeight="1">
      <c r="S297" s="467"/>
      <c r="T297" s="470" t="s">
        <v>273</v>
      </c>
      <c r="U297" s="471">
        <f>(J$270+J$271)*按分データ等!$N38</f>
        <v>0</v>
      </c>
      <c r="V297" s="471">
        <f>(K$270+K$271)*按分データ等!$N38</f>
        <v>0</v>
      </c>
      <c r="W297" s="471">
        <f t="shared" si="30"/>
        <v>0</v>
      </c>
      <c r="Y297" s="526" t="s">
        <v>114</v>
      </c>
      <c r="Z297" s="527" t="s">
        <v>358</v>
      </c>
      <c r="AA297" s="528">
        <f t="shared" si="27"/>
        <v>0</v>
      </c>
    </row>
    <row r="298" spans="19:27" ht="15" customHeight="1">
      <c r="S298" s="467"/>
      <c r="T298" s="470" t="s">
        <v>121</v>
      </c>
      <c r="U298" s="471">
        <f>(J$270+J$271)*按分データ等!$N39</f>
        <v>0</v>
      </c>
      <c r="V298" s="471">
        <f>(K$270+K$271)*按分データ等!$N39</f>
        <v>0</v>
      </c>
      <c r="W298" s="471">
        <f t="shared" si="30"/>
        <v>0</v>
      </c>
      <c r="Y298" s="526" t="s">
        <v>115</v>
      </c>
      <c r="Z298" s="527" t="s">
        <v>359</v>
      </c>
      <c r="AA298" s="528">
        <f t="shared" si="27"/>
        <v>0</v>
      </c>
    </row>
    <row r="299" spans="19:27" ht="15" customHeight="1">
      <c r="S299" s="467"/>
      <c r="T299" s="470" t="s">
        <v>272</v>
      </c>
      <c r="U299" s="471">
        <f>(J$270+J$271)*按分データ等!$N40</f>
        <v>0</v>
      </c>
      <c r="V299" s="471">
        <f>(K$270+K$271)*按分データ等!$N40</f>
        <v>0</v>
      </c>
      <c r="W299" s="471">
        <f t="shared" si="30"/>
        <v>0</v>
      </c>
      <c r="Y299" s="526" t="s">
        <v>116</v>
      </c>
      <c r="Z299" s="527" t="s">
        <v>16</v>
      </c>
      <c r="AA299" s="528">
        <f t="shared" si="27"/>
        <v>0</v>
      </c>
    </row>
    <row r="300" spans="19:27" ht="15" customHeight="1">
      <c r="S300" s="467"/>
      <c r="T300" s="470" t="s">
        <v>391</v>
      </c>
      <c r="U300" s="471">
        <f>(J$270+J$271)*按分データ等!$N41</f>
        <v>0</v>
      </c>
      <c r="V300" s="471">
        <f>(K$270+K$271)*按分データ等!$N41</f>
        <v>0</v>
      </c>
      <c r="W300" s="471">
        <f t="shared" si="30"/>
        <v>0</v>
      </c>
      <c r="Y300" s="529" t="s">
        <v>360</v>
      </c>
      <c r="Z300" s="530" t="s">
        <v>92</v>
      </c>
      <c r="AA300" s="531">
        <f t="shared" si="27"/>
        <v>0</v>
      </c>
    </row>
    <row r="301" spans="19:27" ht="15" customHeight="1">
      <c r="S301" s="461" t="s">
        <v>230</v>
      </c>
      <c r="T301" s="472"/>
      <c r="U301" s="473"/>
      <c r="V301" s="473"/>
      <c r="W301" s="473"/>
      <c r="Y301" s="523" t="s">
        <v>361</v>
      </c>
      <c r="Z301" s="524" t="s">
        <v>93</v>
      </c>
      <c r="AA301" s="525">
        <f t="shared" si="27"/>
        <v>0</v>
      </c>
    </row>
    <row r="302" spans="19:27" ht="15" customHeight="1">
      <c r="S302" s="467"/>
      <c r="T302" s="470" t="s">
        <v>347</v>
      </c>
      <c r="U302" s="471">
        <f>J$268*按分データ等!$N43</f>
        <v>0</v>
      </c>
      <c r="V302" s="471">
        <f>K$268*按分データ等!$N43</f>
        <v>0</v>
      </c>
      <c r="W302" s="471">
        <f>SUM(U302:V302)</f>
        <v>0</v>
      </c>
      <c r="Y302" s="526" t="s">
        <v>117</v>
      </c>
      <c r="Z302" s="527" t="s">
        <v>417</v>
      </c>
      <c r="AA302" s="528">
        <f t="shared" si="27"/>
        <v>0</v>
      </c>
    </row>
    <row r="303" spans="19:27" ht="15" customHeight="1">
      <c r="S303" s="467"/>
      <c r="T303" s="470" t="s">
        <v>274</v>
      </c>
      <c r="U303" s="471">
        <f>J$268*按分データ等!$N44</f>
        <v>0</v>
      </c>
      <c r="V303" s="471">
        <f>K$268*按分データ等!$N44</f>
        <v>0</v>
      </c>
      <c r="W303" s="471">
        <f t="shared" ref="W303:W310" si="31">SUM(U303:V303)</f>
        <v>0</v>
      </c>
      <c r="Y303" s="526" t="s">
        <v>118</v>
      </c>
      <c r="Z303" s="527" t="s">
        <v>17</v>
      </c>
      <c r="AA303" s="528">
        <f t="shared" si="27"/>
        <v>0</v>
      </c>
    </row>
    <row r="304" spans="19:27" ht="15" customHeight="1">
      <c r="S304" s="467"/>
      <c r="T304" s="470" t="s">
        <v>275</v>
      </c>
      <c r="U304" s="471">
        <f>J$268*按分データ等!$N45</f>
        <v>0</v>
      </c>
      <c r="V304" s="471">
        <f>K$268*按分データ等!$N45</f>
        <v>0</v>
      </c>
      <c r="W304" s="471">
        <f t="shared" si="31"/>
        <v>0</v>
      </c>
      <c r="Y304" s="529" t="s">
        <v>119</v>
      </c>
      <c r="Z304" s="530" t="s">
        <v>18</v>
      </c>
      <c r="AA304" s="531">
        <f t="shared" si="27"/>
        <v>0</v>
      </c>
    </row>
    <row r="305" spans="19:27" ht="15" customHeight="1">
      <c r="S305" s="467"/>
      <c r="T305" s="470" t="s">
        <v>276</v>
      </c>
      <c r="U305" s="471">
        <f>J$268*按分データ等!$N46</f>
        <v>0</v>
      </c>
      <c r="V305" s="471">
        <f>K$268*按分データ等!$N46</f>
        <v>0</v>
      </c>
      <c r="W305" s="471">
        <f t="shared" si="31"/>
        <v>0</v>
      </c>
      <c r="Y305" s="460"/>
      <c r="Z305" s="121" t="s">
        <v>37</v>
      </c>
      <c r="AA305" s="132">
        <f>SUM(AA266:AA304)</f>
        <v>0</v>
      </c>
    </row>
    <row r="306" spans="19:27" ht="15" customHeight="1">
      <c r="S306" s="467"/>
      <c r="T306" s="470" t="s">
        <v>378</v>
      </c>
      <c r="U306" s="471">
        <f>J$268*按分データ等!$N47</f>
        <v>0</v>
      </c>
      <c r="V306" s="471">
        <f>K$268*按分データ等!$N47</f>
        <v>0</v>
      </c>
      <c r="W306" s="471">
        <f t="shared" si="31"/>
        <v>0</v>
      </c>
      <c r="Y306" s="117" t="s">
        <v>382</v>
      </c>
    </row>
    <row r="307" spans="19:27" ht="15" customHeight="1">
      <c r="S307" s="467"/>
      <c r="T307" s="470" t="s">
        <v>379</v>
      </c>
      <c r="U307" s="471">
        <f>J$268*按分データ等!$N48</f>
        <v>0</v>
      </c>
      <c r="V307" s="471">
        <f>K$268*按分データ等!$N48</f>
        <v>0</v>
      </c>
      <c r="W307" s="471">
        <f t="shared" si="31"/>
        <v>0</v>
      </c>
      <c r="Z307" s="117"/>
    </row>
    <row r="308" spans="19:27" ht="15" customHeight="1">
      <c r="S308" s="467"/>
      <c r="T308" s="474" t="s">
        <v>380</v>
      </c>
      <c r="U308" s="471">
        <f>J$268*按分データ等!$N49</f>
        <v>0</v>
      </c>
      <c r="V308" s="471">
        <f>K$268*按分データ等!$N49</f>
        <v>0</v>
      </c>
      <c r="W308" s="471">
        <f t="shared" si="31"/>
        <v>0</v>
      </c>
    </row>
    <row r="309" spans="19:27" ht="15" customHeight="1">
      <c r="S309" s="467"/>
      <c r="T309" s="474" t="s">
        <v>9</v>
      </c>
      <c r="U309" s="471">
        <f>J$268*按分データ等!$N50</f>
        <v>0</v>
      </c>
      <c r="V309" s="471">
        <f>K$268*按分データ等!$N50</f>
        <v>0</v>
      </c>
      <c r="W309" s="471">
        <f t="shared" si="31"/>
        <v>0</v>
      </c>
    </row>
    <row r="310" spans="19:27" ht="15" customHeight="1">
      <c r="S310" s="467"/>
      <c r="T310" s="474" t="s">
        <v>277</v>
      </c>
      <c r="U310" s="475">
        <f>J$268*按分データ等!$N51</f>
        <v>0</v>
      </c>
      <c r="V310" s="475">
        <f>K$268*按分データ等!$N51</f>
        <v>0</v>
      </c>
      <c r="W310" s="475">
        <f t="shared" si="31"/>
        <v>0</v>
      </c>
    </row>
    <row r="311" spans="19:27" ht="15" customHeight="1">
      <c r="S311" s="476" t="s">
        <v>231</v>
      </c>
      <c r="T311" s="477"/>
      <c r="U311" s="478">
        <f>SUM(U290:U310)</f>
        <v>0</v>
      </c>
      <c r="V311" s="479">
        <f t="shared" ref="V311:W311" si="32">SUM(V290:V310)</f>
        <v>0</v>
      </c>
      <c r="W311" s="479">
        <f t="shared" si="32"/>
        <v>0</v>
      </c>
    </row>
    <row r="312" spans="19:27" ht="15" customHeight="1">
      <c r="S312" s="117" t="s">
        <v>251</v>
      </c>
    </row>
  </sheetData>
  <mergeCells count="103">
    <mergeCell ref="C108:C109"/>
    <mergeCell ref="K108:L108"/>
    <mergeCell ref="J108:J109"/>
    <mergeCell ref="C264:C265"/>
    <mergeCell ref="J236:J237"/>
    <mergeCell ref="K236:L236"/>
    <mergeCell ref="S236:T237"/>
    <mergeCell ref="D264:E264"/>
    <mergeCell ref="C160:C161"/>
    <mergeCell ref="D160:D161"/>
    <mergeCell ref="C212:C213"/>
    <mergeCell ref="D212:D213"/>
    <mergeCell ref="F160:F161"/>
    <mergeCell ref="G160:H160"/>
    <mergeCell ref="F212:F213"/>
    <mergeCell ref="G264:G265"/>
    <mergeCell ref="H264:I264"/>
    <mergeCell ref="J264:K264"/>
    <mergeCell ref="G212:G213"/>
    <mergeCell ref="H212:H213"/>
    <mergeCell ref="J212:J213"/>
    <mergeCell ref="K212:L212"/>
    <mergeCell ref="Y264:Z265"/>
    <mergeCell ref="S288:T289"/>
    <mergeCell ref="U288:U289"/>
    <mergeCell ref="V288:V289"/>
    <mergeCell ref="W288:W289"/>
    <mergeCell ref="W264:W265"/>
    <mergeCell ref="U264:U265"/>
    <mergeCell ref="V264:V265"/>
    <mergeCell ref="S264:T265"/>
    <mergeCell ref="AA264:AA265"/>
    <mergeCell ref="AA108:AA109"/>
    <mergeCell ref="S160:T161"/>
    <mergeCell ref="U160:U161"/>
    <mergeCell ref="V160:V161"/>
    <mergeCell ref="W160:W161"/>
    <mergeCell ref="Y160:Z161"/>
    <mergeCell ref="AA160:AA161"/>
    <mergeCell ref="N56:N57"/>
    <mergeCell ref="O56:Q56"/>
    <mergeCell ref="S108:T109"/>
    <mergeCell ref="U108:U109"/>
    <mergeCell ref="V108:V109"/>
    <mergeCell ref="W108:W109"/>
    <mergeCell ref="Y108:Z109"/>
    <mergeCell ref="U236:U237"/>
    <mergeCell ref="U184:U185"/>
    <mergeCell ref="S184:T185"/>
    <mergeCell ref="S212:T213"/>
    <mergeCell ref="U212:U213"/>
    <mergeCell ref="AA212:AA213"/>
    <mergeCell ref="Y212:Z213"/>
    <mergeCell ref="V236:V237"/>
    <mergeCell ref="W236:W237"/>
    <mergeCell ref="F3:G3"/>
    <mergeCell ref="S28:T29"/>
    <mergeCell ref="N3:N4"/>
    <mergeCell ref="O3:Q3"/>
    <mergeCell ref="N28:N29"/>
    <mergeCell ref="O28:Q28"/>
    <mergeCell ref="S80:T81"/>
    <mergeCell ref="S132:T133"/>
    <mergeCell ref="U132:U133"/>
    <mergeCell ref="U80:U81"/>
    <mergeCell ref="S56:T57"/>
    <mergeCell ref="N80:N81"/>
    <mergeCell ref="O80:Q80"/>
    <mergeCell ref="F108:F109"/>
    <mergeCell ref="G108:H108"/>
    <mergeCell ref="V212:V213"/>
    <mergeCell ref="W212:W213"/>
    <mergeCell ref="V184:V185"/>
    <mergeCell ref="W184:W185"/>
    <mergeCell ref="Y3:Z4"/>
    <mergeCell ref="V132:V133"/>
    <mergeCell ref="W132:W133"/>
    <mergeCell ref="W80:W81"/>
    <mergeCell ref="V80:V81"/>
    <mergeCell ref="AA3:AA4"/>
    <mergeCell ref="C56:C57"/>
    <mergeCell ref="D56:D57"/>
    <mergeCell ref="F56:F57"/>
    <mergeCell ref="G56:H56"/>
    <mergeCell ref="K56:L56"/>
    <mergeCell ref="J56:J57"/>
    <mergeCell ref="AA56:AA57"/>
    <mergeCell ref="S3:T4"/>
    <mergeCell ref="U3:U4"/>
    <mergeCell ref="V3:V4"/>
    <mergeCell ref="W3:W4"/>
    <mergeCell ref="U28:U29"/>
    <mergeCell ref="V28:V29"/>
    <mergeCell ref="U56:U57"/>
    <mergeCell ref="V56:V57"/>
    <mergeCell ref="W56:W57"/>
    <mergeCell ref="W28:W29"/>
    <mergeCell ref="Y56:Z57"/>
    <mergeCell ref="X28:X29"/>
    <mergeCell ref="R28:R29"/>
    <mergeCell ref="J3:J4"/>
    <mergeCell ref="K3:L3"/>
    <mergeCell ref="C3:C4"/>
  </mergeCells>
  <phoneticPr fontId="3"/>
  <pageMargins left="0.7" right="0.7" top="0.75" bottom="0.75" header="0.3" footer="0.3"/>
  <pageSetup paperSize="9" scale="40" fitToHeight="0" orientation="landscape" r:id="rId1"/>
  <rowBreaks count="5" manualBreakCount="5">
    <brk id="57" max="16383" man="1"/>
    <brk id="114" max="16383" man="1"/>
    <brk id="171" max="16383" man="1"/>
    <brk id="228" max="16383" man="1"/>
    <brk id="285" max="16383" man="1"/>
  </rowBreaks>
  <ignoredErrors>
    <ignoredError sqref="Y30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Q78"/>
  <sheetViews>
    <sheetView showGridLines="0" topLeftCell="A7" zoomScaleNormal="100" workbookViewId="0">
      <selection activeCell="I12" sqref="I12"/>
    </sheetView>
  </sheetViews>
  <sheetFormatPr defaultColWidth="18.6640625" defaultRowHeight="15" customHeight="1"/>
  <cols>
    <col min="1" max="2" width="2.6640625" style="15" customWidth="1"/>
    <col min="3" max="3" width="30.77734375" style="15" customWidth="1"/>
    <col min="4" max="4" width="14.21875" style="15" bestFit="1" customWidth="1"/>
    <col min="5" max="5" width="13.109375" style="15" bestFit="1" customWidth="1"/>
    <col min="6" max="6" width="13.109375" style="140" bestFit="1" customWidth="1"/>
    <col min="7" max="9" width="13.109375" style="15" customWidth="1"/>
    <col min="10" max="12" width="2.6640625" style="15" customWidth="1"/>
    <col min="13" max="13" width="37.6640625" style="15" bestFit="1" customWidth="1"/>
    <col min="14" max="14" width="13.21875" style="15" customWidth="1"/>
    <col min="15" max="17" width="13.109375" style="15" customWidth="1"/>
    <col min="18" max="16384" width="18.6640625" style="15"/>
  </cols>
  <sheetData>
    <row r="1" spans="2:17" ht="15" customHeight="1">
      <c r="B1" s="26" t="s">
        <v>81</v>
      </c>
    </row>
    <row r="2" spans="2:17" ht="15" customHeight="1">
      <c r="D2" s="174"/>
      <c r="G2" s="16"/>
      <c r="H2" s="16"/>
      <c r="J2" s="26"/>
      <c r="K2" s="26" t="s">
        <v>232</v>
      </c>
      <c r="L2" s="26"/>
    </row>
    <row r="3" spans="2:17" ht="15" customHeight="1" thickBot="1">
      <c r="C3" s="1007"/>
      <c r="D3" s="1008" t="s">
        <v>73</v>
      </c>
      <c r="E3" s="1009"/>
      <c r="F3" s="1010" t="s">
        <v>235</v>
      </c>
      <c r="G3" s="1011"/>
      <c r="H3" s="997" t="s">
        <v>234</v>
      </c>
      <c r="K3" s="15" t="s">
        <v>228</v>
      </c>
    </row>
    <row r="4" spans="2:17" ht="15" customHeight="1">
      <c r="C4" s="1007"/>
      <c r="D4" s="175" t="s">
        <v>221</v>
      </c>
      <c r="E4" s="175" t="s">
        <v>222</v>
      </c>
      <c r="F4" s="175" t="s">
        <v>221</v>
      </c>
      <c r="G4" s="173" t="s">
        <v>222</v>
      </c>
      <c r="H4" s="986"/>
      <c r="L4" s="988" t="s">
        <v>373</v>
      </c>
      <c r="M4" s="998"/>
      <c r="N4" s="1001" t="s">
        <v>147</v>
      </c>
      <c r="O4" s="1002"/>
      <c r="P4" s="1005" t="s">
        <v>148</v>
      </c>
      <c r="Q4" s="1006"/>
    </row>
    <row r="5" spans="2:17" ht="15" customHeight="1">
      <c r="C5" s="22" t="s">
        <v>213</v>
      </c>
      <c r="D5" s="777">
        <f>D40/D32*1000000</f>
        <v>14989639.452963116</v>
      </c>
      <c r="E5" s="777">
        <f>E40/F32*1000000</f>
        <v>93136.262401295811</v>
      </c>
      <c r="F5" s="222">
        <f>D5/SUM($D$7:$E$7)</f>
        <v>0.70770990119879873</v>
      </c>
      <c r="G5" s="222">
        <f>E5/SUM($D$7:$E$7)</f>
        <v>4.3972675439512884E-3</v>
      </c>
      <c r="H5" s="222">
        <f>SUM(F5:G5)</f>
        <v>0.71210716874275004</v>
      </c>
      <c r="L5" s="999"/>
      <c r="M5" s="1000"/>
      <c r="N5" s="818" t="s">
        <v>74</v>
      </c>
      <c r="O5" s="112" t="s">
        <v>75</v>
      </c>
      <c r="P5" s="112" t="s">
        <v>74</v>
      </c>
      <c r="Q5" s="819" t="s">
        <v>75</v>
      </c>
    </row>
    <row r="6" spans="2:17" ht="15" customHeight="1">
      <c r="C6" s="22" t="s">
        <v>206</v>
      </c>
      <c r="D6" s="777">
        <f>E17</f>
        <v>5397140</v>
      </c>
      <c r="E6" s="777">
        <f>F17</f>
        <v>700570</v>
      </c>
      <c r="F6" s="222">
        <f>D6/SUM($D$7:$E$7)</f>
        <v>0.25481663038940094</v>
      </c>
      <c r="G6" s="222">
        <f>E6/SUM($D$7:$E$7)</f>
        <v>3.3076200867849015E-2</v>
      </c>
      <c r="H6" s="222">
        <f>SUM(F6:G6)</f>
        <v>0.28789283125724996</v>
      </c>
      <c r="L6" s="437" t="s">
        <v>374</v>
      </c>
      <c r="M6" s="438"/>
      <c r="N6" s="820">
        <v>1</v>
      </c>
      <c r="O6" s="111">
        <v>1</v>
      </c>
      <c r="P6" s="802">
        <v>0.21975334381253905</v>
      </c>
      <c r="Q6" s="821">
        <v>0.22319281348797315</v>
      </c>
    </row>
    <row r="7" spans="2:17" ht="15" customHeight="1">
      <c r="C7" s="18" t="s">
        <v>103</v>
      </c>
      <c r="D7" s="61">
        <f>SUM(D5:D6)</f>
        <v>20386779.452963114</v>
      </c>
      <c r="E7" s="61">
        <f>SUM(E5:E6)</f>
        <v>793706.26240129583</v>
      </c>
      <c r="F7" s="223">
        <f>SUM(F5:F6)</f>
        <v>0.96252653158819967</v>
      </c>
      <c r="G7" s="224">
        <f>SUM(G5:G6)</f>
        <v>3.7473468411800305E-2</v>
      </c>
      <c r="H7" s="224">
        <f>SUM(H5:H6)</f>
        <v>1</v>
      </c>
      <c r="L7" s="439"/>
      <c r="M7" s="440" t="s">
        <v>142</v>
      </c>
      <c r="N7" s="820">
        <v>0.32792029820657542</v>
      </c>
      <c r="O7" s="111">
        <v>0.19850639652566379</v>
      </c>
      <c r="P7" s="111">
        <v>7.2061582034899888E-2</v>
      </c>
      <c r="Q7" s="822">
        <v>4.4305201135922116E-2</v>
      </c>
    </row>
    <row r="8" spans="2:17" ht="15" customHeight="1">
      <c r="C8" s="62" t="s">
        <v>425</v>
      </c>
      <c r="L8" s="439"/>
      <c r="M8" s="440" t="s">
        <v>90</v>
      </c>
      <c r="N8" s="820">
        <v>0.63748898069793913</v>
      </c>
      <c r="O8" s="111">
        <v>0.72652667534109572</v>
      </c>
      <c r="P8" s="111">
        <v>0.14009033515201927</v>
      </c>
      <c r="Q8" s="822">
        <v>0.16215553274344238</v>
      </c>
    </row>
    <row r="9" spans="2:17" ht="15" customHeight="1">
      <c r="L9" s="441"/>
      <c r="M9" s="442" t="s">
        <v>143</v>
      </c>
      <c r="N9" s="820">
        <v>3.4590721095485513E-2</v>
      </c>
      <c r="O9" s="111">
        <v>7.496692813324056E-2</v>
      </c>
      <c r="P9" s="111">
        <v>7.6014266256198742E-3</v>
      </c>
      <c r="Q9" s="822">
        <v>1.6732079608608647E-2</v>
      </c>
    </row>
    <row r="10" spans="2:17" ht="15" customHeight="1">
      <c r="C10" s="169" t="s">
        <v>203</v>
      </c>
      <c r="L10" s="437" t="s">
        <v>92</v>
      </c>
      <c r="M10" s="438"/>
      <c r="N10" s="823">
        <v>0</v>
      </c>
      <c r="O10" s="445">
        <v>1</v>
      </c>
      <c r="P10" s="445">
        <v>0</v>
      </c>
      <c r="Q10" s="824">
        <v>0.41861876490821404</v>
      </c>
    </row>
    <row r="11" spans="2:17" ht="15" customHeight="1">
      <c r="C11" s="170" t="s">
        <v>204</v>
      </c>
      <c r="L11" s="443" t="s">
        <v>93</v>
      </c>
      <c r="M11" s="444"/>
      <c r="N11" s="825">
        <v>1</v>
      </c>
      <c r="O11" s="446">
        <v>1</v>
      </c>
      <c r="P11" s="446">
        <v>0.24464094419864241</v>
      </c>
      <c r="Q11" s="826">
        <v>0.18171805582883205</v>
      </c>
    </row>
    <row r="12" spans="2:17" ht="15" customHeight="1">
      <c r="C12" s="169" t="s">
        <v>205</v>
      </c>
      <c r="L12" s="437" t="s">
        <v>375</v>
      </c>
      <c r="M12" s="438"/>
      <c r="N12" s="820">
        <v>1</v>
      </c>
      <c r="O12" s="111">
        <v>1</v>
      </c>
      <c r="P12" s="802">
        <v>0.20886346335191722</v>
      </c>
      <c r="Q12" s="821">
        <v>0.1386453857101429</v>
      </c>
    </row>
    <row r="13" spans="2:17" ht="15" customHeight="1">
      <c r="L13" s="439"/>
      <c r="M13" s="440" t="s">
        <v>347</v>
      </c>
      <c r="N13" s="820">
        <v>0.22355577706246879</v>
      </c>
      <c r="O13" s="111">
        <v>0.18747715533529241</v>
      </c>
      <c r="P13" s="111">
        <v>4.6692633849596328E-2</v>
      </c>
      <c r="Q13" s="822">
        <v>2.599284251330199E-2</v>
      </c>
    </row>
    <row r="14" spans="2:17" ht="15" customHeight="1">
      <c r="B14" s="26" t="s">
        <v>199</v>
      </c>
      <c r="L14" s="439"/>
      <c r="M14" s="440" t="s">
        <v>87</v>
      </c>
      <c r="N14" s="820">
        <v>0.22684691692751224</v>
      </c>
      <c r="O14" s="111">
        <v>0.25070515797153076</v>
      </c>
      <c r="P14" s="111">
        <v>4.7380032720184866E-2</v>
      </c>
      <c r="Q14" s="822">
        <v>3.4759113326485187E-2</v>
      </c>
    </row>
    <row r="15" spans="2:17" ht="15" customHeight="1">
      <c r="B15" s="26"/>
      <c r="C15" s="172"/>
      <c r="D15" s="172" t="s">
        <v>423</v>
      </c>
      <c r="E15" s="17" t="s">
        <v>224</v>
      </c>
      <c r="F15" s="17" t="s">
        <v>225</v>
      </c>
      <c r="L15" s="439"/>
      <c r="M15" s="440" t="s">
        <v>1</v>
      </c>
      <c r="N15" s="820">
        <v>0.10758007368358143</v>
      </c>
      <c r="O15" s="111">
        <v>8.5462271547889102E-2</v>
      </c>
      <c r="P15" s="111">
        <v>2.2469546777207264E-2</v>
      </c>
      <c r="Q15" s="822">
        <v>1.1848949602422056E-2</v>
      </c>
    </row>
    <row r="16" spans="2:17" ht="15" customHeight="1">
      <c r="C16" s="21" t="s">
        <v>422</v>
      </c>
      <c r="D16" s="814">
        <v>7633470</v>
      </c>
      <c r="E16" s="778">
        <f>D16-F16</f>
        <v>6698480</v>
      </c>
      <c r="F16" s="816">
        <v>934990</v>
      </c>
      <c r="L16" s="439"/>
      <c r="M16" s="440" t="s">
        <v>3</v>
      </c>
      <c r="N16" s="820">
        <v>1.7964106632176399E-2</v>
      </c>
      <c r="O16" s="111">
        <v>1.5747394795564203E-2</v>
      </c>
      <c r="P16" s="111">
        <v>3.7520455272195084E-3</v>
      </c>
      <c r="Q16" s="822">
        <v>2.1833036253608956E-3</v>
      </c>
    </row>
    <row r="17" spans="2:17" ht="15" customHeight="1">
      <c r="C17" s="22" t="s">
        <v>424</v>
      </c>
      <c r="D17" s="815">
        <v>6097710</v>
      </c>
      <c r="E17" s="779">
        <f>D17-F17</f>
        <v>5397140</v>
      </c>
      <c r="F17" s="817">
        <v>700570</v>
      </c>
      <c r="L17" s="439"/>
      <c r="M17" s="440" t="s">
        <v>5</v>
      </c>
      <c r="N17" s="820">
        <v>9.4762902407382679E-3</v>
      </c>
      <c r="O17" s="111">
        <v>1.6295230799867971E-2</v>
      </c>
      <c r="P17" s="111">
        <v>1.9792507994085681E-3</v>
      </c>
      <c r="Q17" s="822">
        <v>2.2592585594834952E-3</v>
      </c>
    </row>
    <row r="18" spans="2:17" ht="15" customHeight="1">
      <c r="C18" s="18" t="s">
        <v>215</v>
      </c>
      <c r="D18" s="171">
        <f>D16/D17</f>
        <v>1.2518584845786369</v>
      </c>
      <c r="E18" s="171">
        <f>E16/E17</f>
        <v>1.241116591379879</v>
      </c>
      <c r="F18" s="171">
        <f>F16/F17</f>
        <v>1.3346132435017199</v>
      </c>
      <c r="L18" s="439"/>
      <c r="M18" s="440" t="s">
        <v>8</v>
      </c>
      <c r="N18" s="820">
        <v>0.34862566948205786</v>
      </c>
      <c r="O18" s="111">
        <v>0.39962988119158915</v>
      </c>
      <c r="P18" s="111">
        <v>7.2815164741403399E-2</v>
      </c>
      <c r="Q18" s="822">
        <v>5.5406839019106459E-2</v>
      </c>
    </row>
    <row r="19" spans="2:17" ht="15" customHeight="1">
      <c r="C19" s="62" t="s">
        <v>436</v>
      </c>
      <c r="L19" s="441"/>
      <c r="M19" s="442" t="s">
        <v>9</v>
      </c>
      <c r="N19" s="820">
        <v>6.5951165971465039E-2</v>
      </c>
      <c r="O19" s="111">
        <v>4.4682908358266375E-2</v>
      </c>
      <c r="P19" s="111">
        <v>1.3774788936897299E-2</v>
      </c>
      <c r="Q19" s="822">
        <v>6.1950790639828095E-3</v>
      </c>
    </row>
    <row r="20" spans="2:17" ht="15" customHeight="1">
      <c r="L20" s="437" t="s">
        <v>376</v>
      </c>
      <c r="M20" s="438"/>
      <c r="N20" s="827">
        <v>1</v>
      </c>
      <c r="O20" s="447">
        <v>1</v>
      </c>
      <c r="P20" s="803">
        <v>0.32674224863690132</v>
      </c>
      <c r="Q20" s="828">
        <v>3.7824980064838046E-2</v>
      </c>
    </row>
    <row r="21" spans="2:17" ht="15" customHeight="1">
      <c r="L21" s="439"/>
      <c r="M21" s="440" t="s">
        <v>377</v>
      </c>
      <c r="N21" s="820">
        <v>2.1694097976937273E-2</v>
      </c>
      <c r="O21" s="111">
        <v>2.2434227444577237E-2</v>
      </c>
      <c r="P21" s="111">
        <v>7.0883783551337351E-3</v>
      </c>
      <c r="Q21" s="822">
        <v>8.4857420586117657E-4</v>
      </c>
    </row>
    <row r="22" spans="2:17" ht="15" customHeight="1">
      <c r="B22" s="26" t="s">
        <v>200</v>
      </c>
      <c r="L22" s="439"/>
      <c r="M22" s="440" t="s">
        <v>15</v>
      </c>
      <c r="N22" s="820">
        <v>8.9100227438123944E-2</v>
      </c>
      <c r="O22" s="111">
        <v>0.10861999176770297</v>
      </c>
      <c r="P22" s="111">
        <v>2.9112808667191944E-2</v>
      </c>
      <c r="Q22" s="822">
        <v>4.1085490232562376E-3</v>
      </c>
    </row>
    <row r="23" spans="2:17" ht="15" customHeight="1" thickBot="1">
      <c r="E23" s="16"/>
      <c r="F23" s="141"/>
      <c r="G23" s="16" t="s">
        <v>138</v>
      </c>
      <c r="L23" s="439"/>
      <c r="M23" s="440" t="s">
        <v>16</v>
      </c>
      <c r="N23" s="820">
        <v>1.4643657656667463E-2</v>
      </c>
      <c r="O23" s="111">
        <v>1.4771308284478587E-2</v>
      </c>
      <c r="P23" s="111">
        <v>4.784701631008503E-3</v>
      </c>
      <c r="Q23" s="822">
        <v>5.5872444139197963E-4</v>
      </c>
    </row>
    <row r="24" spans="2:17" ht="15" customHeight="1">
      <c r="C24" s="1013"/>
      <c r="D24" s="1015" t="s">
        <v>224</v>
      </c>
      <c r="E24" s="1016"/>
      <c r="F24" s="1012" t="s">
        <v>225</v>
      </c>
      <c r="G24" s="1009"/>
      <c r="H24" s="194"/>
      <c r="I24" s="194"/>
      <c r="L24" s="441"/>
      <c r="M24" s="442" t="s">
        <v>388</v>
      </c>
      <c r="N24" s="820">
        <v>0.8745620169282714</v>
      </c>
      <c r="O24" s="111">
        <v>0.85417447250324119</v>
      </c>
      <c r="P24" s="111">
        <v>0.28575635998356713</v>
      </c>
      <c r="Q24" s="822">
        <v>3.230913239432865E-2</v>
      </c>
    </row>
    <row r="25" spans="2:17" ht="15" customHeight="1" thickBot="1">
      <c r="C25" s="1014"/>
      <c r="D25" s="834" t="s">
        <v>74</v>
      </c>
      <c r="E25" s="835" t="s">
        <v>212</v>
      </c>
      <c r="F25" s="20" t="s">
        <v>74</v>
      </c>
      <c r="G25" s="20" t="s">
        <v>212</v>
      </c>
      <c r="H25" s="194"/>
      <c r="I25" s="194"/>
      <c r="L25" s="110"/>
      <c r="M25" s="790" t="s">
        <v>434</v>
      </c>
      <c r="N25" s="829"/>
      <c r="O25" s="830"/>
      <c r="P25" s="831">
        <v>1</v>
      </c>
      <c r="Q25" s="832">
        <v>1</v>
      </c>
    </row>
    <row r="26" spans="2:17" ht="15" customHeight="1">
      <c r="C26" s="22" t="s">
        <v>77</v>
      </c>
      <c r="D26" s="836">
        <v>1591</v>
      </c>
      <c r="E26" s="837">
        <v>7558</v>
      </c>
      <c r="F26" s="28">
        <v>300</v>
      </c>
      <c r="G26" s="28">
        <v>4874</v>
      </c>
      <c r="H26" s="195"/>
      <c r="I26" s="195"/>
      <c r="L26" s="63" t="s">
        <v>442</v>
      </c>
      <c r="M26" s="64"/>
    </row>
    <row r="27" spans="2:17" ht="15" customHeight="1">
      <c r="C27" s="22" t="s">
        <v>82</v>
      </c>
      <c r="D27" s="836">
        <v>0</v>
      </c>
      <c r="E27" s="837">
        <v>14176</v>
      </c>
      <c r="F27" s="28">
        <v>0</v>
      </c>
      <c r="G27" s="28">
        <v>24313</v>
      </c>
      <c r="H27" s="195"/>
      <c r="I27" s="195"/>
      <c r="L27" s="63" t="s">
        <v>440</v>
      </c>
      <c r="M27" s="64"/>
    </row>
    <row r="28" spans="2:17" ht="15" customHeight="1">
      <c r="C28" s="22" t="s">
        <v>198</v>
      </c>
      <c r="D28" s="836">
        <v>1512</v>
      </c>
      <c r="E28" s="837">
        <v>4695</v>
      </c>
      <c r="F28" s="28">
        <v>3727</v>
      </c>
      <c r="G28" s="28">
        <v>8290</v>
      </c>
      <c r="H28" s="195"/>
      <c r="I28" s="195"/>
      <c r="K28" s="15" t="s">
        <v>226</v>
      </c>
      <c r="N28" s="65"/>
      <c r="O28" s="65"/>
    </row>
    <row r="29" spans="2:17" ht="15" customHeight="1">
      <c r="C29" s="22" t="s">
        <v>79</v>
      </c>
      <c r="D29" s="836">
        <v>1771</v>
      </c>
      <c r="E29" s="837">
        <v>6153</v>
      </c>
      <c r="F29" s="28">
        <v>907</v>
      </c>
      <c r="G29" s="28">
        <v>13429</v>
      </c>
      <c r="H29" s="195"/>
      <c r="I29" s="195"/>
      <c r="L29" s="1017" t="s">
        <v>381</v>
      </c>
      <c r="M29" s="1018"/>
      <c r="N29" s="995" t="s">
        <v>239</v>
      </c>
      <c r="O29" s="1003" t="s">
        <v>148</v>
      </c>
      <c r="P29" s="1004"/>
    </row>
    <row r="30" spans="2:17" ht="15" customHeight="1">
      <c r="C30" s="22" t="s">
        <v>197</v>
      </c>
      <c r="D30" s="836">
        <v>1791</v>
      </c>
      <c r="E30" s="837">
        <v>900</v>
      </c>
      <c r="F30" s="28">
        <v>5</v>
      </c>
      <c r="G30" s="28">
        <v>3063</v>
      </c>
      <c r="H30" s="195"/>
      <c r="I30" s="195"/>
      <c r="K30" s="199"/>
      <c r="L30" s="1019"/>
      <c r="M30" s="1020"/>
      <c r="N30" s="996"/>
      <c r="O30" s="183" t="s">
        <v>74</v>
      </c>
      <c r="P30" s="183" t="s">
        <v>75</v>
      </c>
    </row>
    <row r="31" spans="2:17" ht="15" customHeight="1">
      <c r="C31" s="19" t="s">
        <v>80</v>
      </c>
      <c r="D31" s="838">
        <v>574</v>
      </c>
      <c r="E31" s="839">
        <v>380</v>
      </c>
      <c r="F31" s="833">
        <v>0</v>
      </c>
      <c r="G31" s="29">
        <v>1293</v>
      </c>
      <c r="J31" s="23"/>
      <c r="L31" s="184"/>
      <c r="M31" s="185" t="s">
        <v>92</v>
      </c>
      <c r="N31" s="792">
        <v>1</v>
      </c>
      <c r="O31" s="792">
        <v>0</v>
      </c>
      <c r="P31" s="792">
        <v>0.43995874199268936</v>
      </c>
    </row>
    <row r="32" spans="2:17" ht="15" customHeight="1" thickBot="1">
      <c r="C32" s="18" t="s">
        <v>103</v>
      </c>
      <c r="D32" s="840">
        <f>SUM(D26:D31)</f>
        <v>7239</v>
      </c>
      <c r="E32" s="841">
        <f>SUM(E26:E31)</f>
        <v>33862</v>
      </c>
      <c r="F32" s="206">
        <f>SUM(F26:F31)</f>
        <v>4939</v>
      </c>
      <c r="G32" s="60">
        <f>SUM(G26:G31)</f>
        <v>55262</v>
      </c>
      <c r="J32" s="23"/>
      <c r="K32" s="24"/>
      <c r="L32" s="186"/>
      <c r="M32" s="187" t="s">
        <v>93</v>
      </c>
      <c r="N32" s="793">
        <v>1</v>
      </c>
      <c r="O32" s="793">
        <v>0.18364041303907674</v>
      </c>
      <c r="P32" s="793">
        <v>0.24300604393615866</v>
      </c>
    </row>
    <row r="33" spans="2:16" ht="15" customHeight="1">
      <c r="C33" s="62" t="s">
        <v>441</v>
      </c>
      <c r="L33" s="188" t="s">
        <v>77</v>
      </c>
      <c r="M33" s="189"/>
      <c r="N33" s="794">
        <v>1</v>
      </c>
      <c r="O33" s="804">
        <v>6.0741040696497273E-2</v>
      </c>
      <c r="P33" s="804">
        <v>8.8198038435091039E-2</v>
      </c>
    </row>
    <row r="34" spans="2:16" ht="15" customHeight="1">
      <c r="C34" s="63"/>
      <c r="L34" s="188"/>
      <c r="M34" s="190" t="s">
        <v>120</v>
      </c>
      <c r="N34" s="795">
        <v>0.85279183503588762</v>
      </c>
      <c r="O34" s="795">
        <v>5.1799463557555436E-2</v>
      </c>
      <c r="P34" s="795">
        <v>7.5214567043627029E-2</v>
      </c>
    </row>
    <row r="35" spans="2:16" ht="15" customHeight="1">
      <c r="L35" s="188"/>
      <c r="M35" s="190" t="s">
        <v>272</v>
      </c>
      <c r="N35" s="795">
        <v>0.14720816496411243</v>
      </c>
      <c r="O35" s="795">
        <v>8.9415771389418364E-3</v>
      </c>
      <c r="P35" s="795">
        <v>1.2983471391464009E-2</v>
      </c>
    </row>
    <row r="36" spans="2:16" ht="15" customHeight="1">
      <c r="B36" s="26" t="s">
        <v>201</v>
      </c>
      <c r="J36" s="24"/>
      <c r="K36" s="24"/>
      <c r="L36" s="184" t="s">
        <v>229</v>
      </c>
      <c r="M36" s="191"/>
      <c r="N36" s="796">
        <v>1</v>
      </c>
      <c r="O36" s="805">
        <v>1.0123506782749544E-3</v>
      </c>
      <c r="P36" s="805">
        <v>7.8824508703991908E-2</v>
      </c>
    </row>
    <row r="37" spans="2:16" ht="15" customHeight="1">
      <c r="D37" s="16"/>
      <c r="E37" s="16" t="s">
        <v>137</v>
      </c>
      <c r="L37" s="188"/>
      <c r="M37" s="190" t="s">
        <v>120</v>
      </c>
      <c r="N37" s="795">
        <v>0.20781274835613725</v>
      </c>
      <c r="O37" s="795">
        <v>2.1037937675251795E-4</v>
      </c>
      <c r="P37" s="795">
        <v>1.6380737791598817E-2</v>
      </c>
    </row>
    <row r="38" spans="2:16" ht="15" customHeight="1">
      <c r="C38" s="176"/>
      <c r="D38" s="1008" t="s">
        <v>83</v>
      </c>
      <c r="E38" s="1009"/>
      <c r="F38" s="1010" t="s">
        <v>235</v>
      </c>
      <c r="G38" s="1011"/>
      <c r="H38" s="997" t="s">
        <v>234</v>
      </c>
      <c r="I38" s="194"/>
      <c r="L38" s="188"/>
      <c r="M38" s="190" t="s">
        <v>273</v>
      </c>
      <c r="N38" s="795">
        <v>0.18692620838289709</v>
      </c>
      <c r="O38" s="795">
        <v>1.8923487384379134E-4</v>
      </c>
      <c r="P38" s="795">
        <v>1.4734366539681874E-2</v>
      </c>
    </row>
    <row r="39" spans="2:16" ht="15" customHeight="1">
      <c r="C39" s="177"/>
      <c r="D39" s="175" t="s">
        <v>221</v>
      </c>
      <c r="E39" s="175" t="s">
        <v>222</v>
      </c>
      <c r="F39" s="175" t="s">
        <v>221</v>
      </c>
      <c r="G39" s="173" t="s">
        <v>222</v>
      </c>
      <c r="H39" s="986"/>
      <c r="I39" s="24"/>
      <c r="L39" s="188"/>
      <c r="M39" s="190" t="s">
        <v>121</v>
      </c>
      <c r="N39" s="795">
        <v>1.0638210049936279E-2</v>
      </c>
      <c r="O39" s="795">
        <v>1.0769599159684428E-5</v>
      </c>
      <c r="P39" s="795">
        <v>8.3855168067609631E-4</v>
      </c>
    </row>
    <row r="40" spans="2:16" ht="15" customHeight="1">
      <c r="C40" s="22" t="s">
        <v>74</v>
      </c>
      <c r="D40" s="27">
        <v>108510</v>
      </c>
      <c r="E40" s="205">
        <v>460</v>
      </c>
      <c r="F40" s="207">
        <f>D40/SUM($D$42:$E$42)</f>
        <v>0.33697711251203377</v>
      </c>
      <c r="G40" s="179">
        <f>E40/SUM($D$42:$E$42)</f>
        <v>1.4285270643768827E-3</v>
      </c>
      <c r="H40" s="207">
        <f>SUM(F40:G40)</f>
        <v>0.33840563957641068</v>
      </c>
      <c r="I40" s="24"/>
      <c r="L40" s="188"/>
      <c r="M40" s="190" t="s">
        <v>272</v>
      </c>
      <c r="N40" s="795">
        <v>6.8819459620319181E-3</v>
      </c>
      <c r="O40" s="795">
        <v>6.9669426625145955E-6</v>
      </c>
      <c r="P40" s="795">
        <v>5.4246600938458677E-4</v>
      </c>
    </row>
    <row r="41" spans="2:16" ht="15" customHeight="1">
      <c r="C41" s="22" t="s">
        <v>75</v>
      </c>
      <c r="D41" s="27">
        <v>176600</v>
      </c>
      <c r="E41" s="205">
        <v>36440</v>
      </c>
      <c r="F41" s="207">
        <f>D41/SUM($D$42:$E$42)</f>
        <v>0.5484301729759945</v>
      </c>
      <c r="G41" s="179">
        <f>E41/SUM($D$42:$E$42)</f>
        <v>0.11316418744759479</v>
      </c>
      <c r="H41" s="207">
        <f>SUM(F41:G41)</f>
        <v>0.66159436042358932</v>
      </c>
      <c r="I41" s="24"/>
      <c r="L41" s="188"/>
      <c r="M41" s="190" t="s">
        <v>388</v>
      </c>
      <c r="N41" s="797">
        <v>0.58774088724899753</v>
      </c>
      <c r="O41" s="797">
        <v>5.9499988585644617E-4</v>
      </c>
      <c r="P41" s="797">
        <v>4.6328386682650526E-2</v>
      </c>
    </row>
    <row r="42" spans="2:16" ht="15" customHeight="1">
      <c r="C42" s="18" t="s">
        <v>103</v>
      </c>
      <c r="D42" s="60">
        <f>SUM(D40:D41)</f>
        <v>285110</v>
      </c>
      <c r="E42" s="206">
        <f>SUM(E40:E41)</f>
        <v>36900</v>
      </c>
      <c r="F42" s="208">
        <f>SUM(F40:F41)</f>
        <v>0.88540728548802827</v>
      </c>
      <c r="G42" s="180">
        <f>SUM(G40:G41)</f>
        <v>0.11459271451197167</v>
      </c>
      <c r="H42" s="208">
        <f>SUM(H40:H41)</f>
        <v>1</v>
      </c>
      <c r="I42" s="24"/>
      <c r="L42" s="184" t="s">
        <v>230</v>
      </c>
      <c r="M42" s="191"/>
      <c r="N42" s="798">
        <v>1</v>
      </c>
      <c r="O42" s="806">
        <v>0.75460619558615116</v>
      </c>
      <c r="P42" s="806">
        <v>0.15001266693206905</v>
      </c>
    </row>
    <row r="43" spans="2:16" ht="15" customHeight="1">
      <c r="C43" s="62" t="s">
        <v>425</v>
      </c>
      <c r="L43" s="188"/>
      <c r="M43" s="190" t="s">
        <v>347</v>
      </c>
      <c r="N43" s="794">
        <v>5.9986289347218856E-3</v>
      </c>
      <c r="O43" s="794">
        <v>4.5266025591634883E-3</v>
      </c>
      <c r="P43" s="794">
        <v>8.9987032443350642E-4</v>
      </c>
    </row>
    <row r="44" spans="2:16" ht="15" customHeight="1">
      <c r="C44" s="23"/>
      <c r="L44" s="188"/>
      <c r="M44" s="190" t="s">
        <v>274</v>
      </c>
      <c r="N44" s="795">
        <v>0.18421043348888763</v>
      </c>
      <c r="O44" s="795">
        <v>0.13900633440232521</v>
      </c>
      <c r="P44" s="795">
        <v>2.7633898404380557E-2</v>
      </c>
    </row>
    <row r="45" spans="2:16" ht="15" customHeight="1">
      <c r="G45" s="24"/>
      <c r="H45" s="24"/>
      <c r="I45" s="24"/>
      <c r="L45" s="188"/>
      <c r="M45" s="190" t="s">
        <v>275</v>
      </c>
      <c r="N45" s="795">
        <v>0.13545144699442663</v>
      </c>
      <c r="O45" s="795">
        <v>0.10221250110310347</v>
      </c>
      <c r="P45" s="795">
        <v>2.0319432803441728E-2</v>
      </c>
    </row>
    <row r="46" spans="2:16" ht="15" customHeight="1">
      <c r="B46" s="160" t="s">
        <v>202</v>
      </c>
      <c r="D46" s="24"/>
      <c r="F46" s="16" t="s">
        <v>139</v>
      </c>
      <c r="G46" s="24"/>
      <c r="H46" s="24"/>
      <c r="I46" s="24"/>
      <c r="L46" s="188"/>
      <c r="M46" s="190" t="s">
        <v>276</v>
      </c>
      <c r="N46" s="795">
        <v>0.37990594849185133</v>
      </c>
      <c r="O46" s="795">
        <v>0.28667938247198421</v>
      </c>
      <c r="P46" s="795">
        <v>5.6990704516619875E-2</v>
      </c>
    </row>
    <row r="47" spans="2:16" ht="15" customHeight="1">
      <c r="B47" s="160"/>
      <c r="C47" s="1007"/>
      <c r="D47" s="1007" t="s">
        <v>221</v>
      </c>
      <c r="E47" s="1007"/>
      <c r="F47" s="1007"/>
      <c r="G47" s="1007"/>
      <c r="H47" s="1007"/>
      <c r="I47" s="1007"/>
      <c r="L47" s="188"/>
      <c r="M47" s="190" t="s">
        <v>378</v>
      </c>
      <c r="N47" s="795">
        <v>6.4376831659780434E-2</v>
      </c>
      <c r="O47" s="795">
        <v>4.8579156022676998E-2</v>
      </c>
      <c r="P47" s="795">
        <v>9.6573402059205206E-3</v>
      </c>
    </row>
    <row r="48" spans="2:16" ht="15" customHeight="1">
      <c r="C48" s="1007"/>
      <c r="D48" s="1007" t="s">
        <v>74</v>
      </c>
      <c r="E48" s="1007" t="s">
        <v>75</v>
      </c>
      <c r="F48" s="1007" t="s">
        <v>103</v>
      </c>
      <c r="G48" s="1021" t="s">
        <v>243</v>
      </c>
      <c r="H48" s="1021"/>
      <c r="I48" s="1021"/>
      <c r="L48" s="188"/>
      <c r="M48" s="810" t="s">
        <v>379</v>
      </c>
      <c r="N48" s="811">
        <v>0</v>
      </c>
      <c r="O48" s="811">
        <v>0</v>
      </c>
      <c r="P48" s="811">
        <v>0</v>
      </c>
    </row>
    <row r="49" spans="3:16" ht="15" customHeight="1">
      <c r="C49" s="1007"/>
      <c r="D49" s="1007"/>
      <c r="E49" s="1007"/>
      <c r="F49" s="1007"/>
      <c r="G49" s="178" t="s">
        <v>74</v>
      </c>
      <c r="H49" s="178" t="s">
        <v>75</v>
      </c>
      <c r="I49" s="178" t="s">
        <v>103</v>
      </c>
      <c r="L49" s="188"/>
      <c r="M49" s="192" t="s">
        <v>380</v>
      </c>
      <c r="N49" s="797">
        <v>4.0624061331725005E-2</v>
      </c>
      <c r="O49" s="797">
        <v>3.0655168370791474E-2</v>
      </c>
      <c r="P49" s="797">
        <v>6.0941237819840087E-3</v>
      </c>
    </row>
    <row r="50" spans="3:16" ht="15" customHeight="1">
      <c r="C50" s="22" t="s">
        <v>77</v>
      </c>
      <c r="D50" s="57">
        <f t="shared" ref="D50:D55" si="0">D26*$D$5/1000</f>
        <v>23848516.369664319</v>
      </c>
      <c r="E50" s="58">
        <f t="shared" ref="E50:E55" si="1">E26*$D$6/1000</f>
        <v>40791584.119999997</v>
      </c>
      <c r="F50" s="58">
        <f>SUM(D50:E50)</f>
        <v>64640100.489664316</v>
      </c>
      <c r="G50" s="216">
        <f t="shared" ref="G50:H55" si="2">D50/$F50</f>
        <v>0.36894305839573371</v>
      </c>
      <c r="H50" s="216">
        <f t="shared" si="2"/>
        <v>0.63105694160426629</v>
      </c>
      <c r="I50" s="216">
        <f t="shared" ref="I50:I55" si="3">SUM(G50:H50)</f>
        <v>1</v>
      </c>
      <c r="L50" s="188"/>
      <c r="M50" s="190" t="s">
        <v>9</v>
      </c>
      <c r="N50" s="795">
        <v>0.1894326490986071</v>
      </c>
      <c r="O50" s="795">
        <v>0.14294705065610624</v>
      </c>
      <c r="P50" s="795">
        <v>2.8417296895288859E-2</v>
      </c>
    </row>
    <row r="51" spans="3:16" ht="15" customHeight="1">
      <c r="C51" s="22" t="s">
        <v>82</v>
      </c>
      <c r="D51" s="57">
        <f t="shared" si="0"/>
        <v>0</v>
      </c>
      <c r="E51" s="58">
        <f t="shared" si="1"/>
        <v>76509856.640000001</v>
      </c>
      <c r="F51" s="58">
        <f t="shared" ref="F51:F56" si="4">SUM(D51:E51)</f>
        <v>76509856.640000001</v>
      </c>
      <c r="G51" s="207">
        <f t="shared" si="2"/>
        <v>0</v>
      </c>
      <c r="H51" s="207">
        <f t="shared" si="2"/>
        <v>1</v>
      </c>
      <c r="I51" s="207">
        <f t="shared" si="3"/>
        <v>1</v>
      </c>
      <c r="L51" s="188"/>
      <c r="M51" s="812" t="s">
        <v>277</v>
      </c>
      <c r="N51" s="813">
        <v>0</v>
      </c>
      <c r="O51" s="813">
        <v>0</v>
      </c>
      <c r="P51" s="813">
        <v>0</v>
      </c>
    </row>
    <row r="52" spans="3:16" ht="15" customHeight="1">
      <c r="C52" s="22" t="s">
        <v>198</v>
      </c>
      <c r="D52" s="57">
        <f t="shared" si="0"/>
        <v>22664334.852880228</v>
      </c>
      <c r="E52" s="58">
        <f t="shared" si="1"/>
        <v>25339572.300000001</v>
      </c>
      <c r="F52" s="58">
        <f t="shared" si="4"/>
        <v>48003907.152880229</v>
      </c>
      <c r="G52" s="207">
        <f t="shared" si="2"/>
        <v>0.47213521142560522</v>
      </c>
      <c r="H52" s="207">
        <f t="shared" si="2"/>
        <v>0.52786478857439478</v>
      </c>
      <c r="I52" s="207">
        <f t="shared" si="3"/>
        <v>1</v>
      </c>
      <c r="L52" s="193"/>
      <c r="M52" s="791" t="s">
        <v>434</v>
      </c>
      <c r="N52" s="799"/>
      <c r="O52" s="800">
        <v>1</v>
      </c>
      <c r="P52" s="801">
        <v>1</v>
      </c>
    </row>
    <row r="53" spans="3:16" ht="15" customHeight="1">
      <c r="C53" s="22" t="s">
        <v>79</v>
      </c>
      <c r="D53" s="57">
        <f t="shared" si="0"/>
        <v>26546651.471197676</v>
      </c>
      <c r="E53" s="58">
        <f t="shared" si="1"/>
        <v>33208602.420000002</v>
      </c>
      <c r="F53" s="58">
        <f t="shared" si="4"/>
        <v>59755253.891197681</v>
      </c>
      <c r="G53" s="207">
        <f t="shared" si="2"/>
        <v>0.44425635810256614</v>
      </c>
      <c r="H53" s="207">
        <f t="shared" si="2"/>
        <v>0.55574364189743375</v>
      </c>
      <c r="I53" s="207">
        <f t="shared" si="3"/>
        <v>0.99999999999999989</v>
      </c>
      <c r="L53" s="62" t="s">
        <v>435</v>
      </c>
    </row>
    <row r="54" spans="3:16" ht="15" customHeight="1">
      <c r="C54" s="22" t="s">
        <v>244</v>
      </c>
      <c r="D54" s="57">
        <f t="shared" si="0"/>
        <v>26846444.260256939</v>
      </c>
      <c r="E54" s="58">
        <f t="shared" si="1"/>
        <v>4857426</v>
      </c>
      <c r="F54" s="58">
        <f>SUM(D54:E54)</f>
        <v>31703870.260256939</v>
      </c>
      <c r="G54" s="207">
        <f t="shared" si="2"/>
        <v>0.8467876016358441</v>
      </c>
      <c r="H54" s="207">
        <f t="shared" si="2"/>
        <v>0.15321239836415587</v>
      </c>
      <c r="I54" s="207">
        <f t="shared" si="3"/>
        <v>1</v>
      </c>
      <c r="L54" s="63" t="s">
        <v>426</v>
      </c>
    </row>
    <row r="55" spans="3:16" ht="15" customHeight="1">
      <c r="C55" s="19" t="s">
        <v>80</v>
      </c>
      <c r="D55" s="59">
        <f t="shared" si="0"/>
        <v>8604053.0460008271</v>
      </c>
      <c r="E55" s="59">
        <f t="shared" si="1"/>
        <v>2050913.2</v>
      </c>
      <c r="F55" s="58">
        <f>SUM(D55:E55)</f>
        <v>10654966.246000826</v>
      </c>
      <c r="G55" s="217">
        <f t="shared" si="2"/>
        <v>0.80751574874582288</v>
      </c>
      <c r="H55" s="217">
        <f t="shared" si="2"/>
        <v>0.19248425125417717</v>
      </c>
      <c r="I55" s="217">
        <f t="shared" si="3"/>
        <v>1</v>
      </c>
    </row>
    <row r="56" spans="3:16" ht="15" customHeight="1">
      <c r="C56" s="18" t="s">
        <v>103</v>
      </c>
      <c r="D56" s="60">
        <f>SUM(D50:D55)</f>
        <v>108509999.99999999</v>
      </c>
      <c r="E56" s="60">
        <f>SUM(E50:E55)</f>
        <v>182757954.68000001</v>
      </c>
      <c r="F56" s="60">
        <f t="shared" si="4"/>
        <v>291267954.68000001</v>
      </c>
      <c r="G56" s="218"/>
      <c r="H56" s="218"/>
      <c r="I56" s="218"/>
    </row>
    <row r="57" spans="3:16" ht="15" customHeight="1">
      <c r="G57" s="25"/>
      <c r="H57" s="25"/>
      <c r="I57" s="25"/>
    </row>
    <row r="58" spans="3:16" ht="15" customHeight="1">
      <c r="D58" s="24"/>
      <c r="F58" s="16" t="s">
        <v>139</v>
      </c>
      <c r="G58" s="25"/>
      <c r="H58" s="25"/>
      <c r="I58" s="25"/>
    </row>
    <row r="59" spans="3:16" ht="15" customHeight="1">
      <c r="C59" s="1007"/>
      <c r="D59" s="1007" t="s">
        <v>238</v>
      </c>
      <c r="E59" s="1007"/>
      <c r="F59" s="1007"/>
      <c r="G59" s="1007"/>
      <c r="H59" s="1007"/>
      <c r="I59" s="1007"/>
    </row>
    <row r="60" spans="3:16" ht="15" customHeight="1">
      <c r="C60" s="1007"/>
      <c r="D60" s="1007" t="s">
        <v>74</v>
      </c>
      <c r="E60" s="1007" t="s">
        <v>75</v>
      </c>
      <c r="F60" s="1007" t="s">
        <v>103</v>
      </c>
      <c r="G60" s="1021" t="s">
        <v>243</v>
      </c>
      <c r="H60" s="1021"/>
      <c r="I60" s="1021"/>
    </row>
    <row r="61" spans="3:16" ht="15" customHeight="1">
      <c r="C61" s="1007"/>
      <c r="D61" s="1007"/>
      <c r="E61" s="1007"/>
      <c r="F61" s="1007"/>
      <c r="G61" s="178" t="s">
        <v>74</v>
      </c>
      <c r="H61" s="178" t="s">
        <v>75</v>
      </c>
      <c r="I61" s="178" t="s">
        <v>103</v>
      </c>
    </row>
    <row r="62" spans="3:16" ht="15" customHeight="1">
      <c r="C62" s="22" t="s">
        <v>77</v>
      </c>
      <c r="D62" s="57">
        <f t="shared" ref="D62:D67" si="5">F26*$E$5/1000</f>
        <v>27940.878720388744</v>
      </c>
      <c r="E62" s="58">
        <f t="shared" ref="E62:E67" si="6">G26*$E$6/1000</f>
        <v>3414578.18</v>
      </c>
      <c r="F62" s="58">
        <f>SUM(D62:E62)</f>
        <v>3442519.0587203889</v>
      </c>
      <c r="G62" s="216">
        <f t="shared" ref="G62:H67" si="7">D62/$F62</f>
        <v>8.1164049475951437E-3</v>
      </c>
      <c r="H62" s="216">
        <f t="shared" si="7"/>
        <v>0.99188359505240487</v>
      </c>
      <c r="I62" s="216">
        <f t="shared" ref="I62:I67" si="8">SUM(G62:H62)</f>
        <v>1</v>
      </c>
    </row>
    <row r="63" spans="3:16" ht="15" customHeight="1">
      <c r="C63" s="22" t="s">
        <v>82</v>
      </c>
      <c r="D63" s="57">
        <f t="shared" si="5"/>
        <v>0</v>
      </c>
      <c r="E63" s="58">
        <f t="shared" si="6"/>
        <v>17032958.41</v>
      </c>
      <c r="F63" s="58">
        <f t="shared" ref="F63:F68" si="9">SUM(D63:E63)</f>
        <v>17032958.41</v>
      </c>
      <c r="G63" s="207">
        <f t="shared" si="7"/>
        <v>0</v>
      </c>
      <c r="H63" s="207">
        <f t="shared" si="7"/>
        <v>1</v>
      </c>
      <c r="I63" s="207">
        <f t="shared" si="8"/>
        <v>1</v>
      </c>
    </row>
    <row r="64" spans="3:16" ht="15" customHeight="1">
      <c r="C64" s="22" t="s">
        <v>198</v>
      </c>
      <c r="D64" s="57">
        <f t="shared" si="5"/>
        <v>347118.84996962949</v>
      </c>
      <c r="E64" s="58">
        <f t="shared" si="6"/>
        <v>5807725.2999999998</v>
      </c>
      <c r="F64" s="58">
        <f t="shared" si="9"/>
        <v>6154844.149969629</v>
      </c>
      <c r="G64" s="207">
        <f t="shared" si="7"/>
        <v>5.6397666863968007E-2</v>
      </c>
      <c r="H64" s="207">
        <f t="shared" si="7"/>
        <v>0.94360233313603203</v>
      </c>
      <c r="I64" s="207">
        <f t="shared" si="8"/>
        <v>1</v>
      </c>
    </row>
    <row r="65" spans="3:9" ht="15" customHeight="1">
      <c r="C65" s="22" t="s">
        <v>79</v>
      </c>
      <c r="D65" s="57">
        <f t="shared" si="5"/>
        <v>84474.589997975301</v>
      </c>
      <c r="E65" s="58">
        <f t="shared" si="6"/>
        <v>9407954.5299999993</v>
      </c>
      <c r="F65" s="58">
        <f t="shared" si="9"/>
        <v>9492429.1199979745</v>
      </c>
      <c r="G65" s="207">
        <f t="shared" si="7"/>
        <v>8.8991541501226741E-3</v>
      </c>
      <c r="H65" s="207">
        <f t="shared" si="7"/>
        <v>0.99110084584987734</v>
      </c>
      <c r="I65" s="207">
        <f t="shared" si="8"/>
        <v>1</v>
      </c>
    </row>
    <row r="66" spans="3:9" ht="15" customHeight="1">
      <c r="C66" s="22" t="s">
        <v>244</v>
      </c>
      <c r="D66" s="57">
        <f t="shared" si="5"/>
        <v>465.68131200647906</v>
      </c>
      <c r="E66" s="58">
        <f t="shared" si="6"/>
        <v>2145845.91</v>
      </c>
      <c r="F66" s="58">
        <f>SUM(D66:E66)</f>
        <v>2146311.5913120066</v>
      </c>
      <c r="G66" s="207">
        <f t="shared" si="7"/>
        <v>2.1696817642484771E-4</v>
      </c>
      <c r="H66" s="207">
        <f t="shared" si="7"/>
        <v>0.9997830318235752</v>
      </c>
      <c r="I66" s="207">
        <f t="shared" si="8"/>
        <v>1</v>
      </c>
    </row>
    <row r="67" spans="3:9" ht="15" customHeight="1">
      <c r="C67" s="19" t="s">
        <v>80</v>
      </c>
      <c r="D67" s="59">
        <f t="shared" si="5"/>
        <v>0</v>
      </c>
      <c r="E67" s="59">
        <f t="shared" si="6"/>
        <v>905837.01</v>
      </c>
      <c r="F67" s="58">
        <f>SUM(D67:E67)</f>
        <v>905837.01</v>
      </c>
      <c r="G67" s="217">
        <f t="shared" si="7"/>
        <v>0</v>
      </c>
      <c r="H67" s="217">
        <f t="shared" si="7"/>
        <v>1</v>
      </c>
      <c r="I67" s="217">
        <f t="shared" si="8"/>
        <v>1</v>
      </c>
    </row>
    <row r="68" spans="3:9" ht="15" customHeight="1">
      <c r="C68" s="18" t="s">
        <v>103</v>
      </c>
      <c r="D68" s="60">
        <f>SUM(D62:D67)</f>
        <v>460000.00000000006</v>
      </c>
      <c r="E68" s="60">
        <f>SUM(E62:E67)</f>
        <v>38714899.339999996</v>
      </c>
      <c r="F68" s="60">
        <f t="shared" si="9"/>
        <v>39174899.339999996</v>
      </c>
      <c r="G68" s="218"/>
      <c r="H68" s="218"/>
      <c r="I68" s="218"/>
    </row>
    <row r="69" spans="3:9" ht="15" customHeight="1">
      <c r="G69" s="25"/>
      <c r="H69" s="25"/>
      <c r="I69" s="25"/>
    </row>
    <row r="70" spans="3:9" ht="15" customHeight="1">
      <c r="C70" s="1007"/>
      <c r="D70" s="1007" t="s">
        <v>245</v>
      </c>
      <c r="E70" s="1007"/>
      <c r="F70" s="1007"/>
      <c r="G70" s="1007"/>
      <c r="H70" s="1007"/>
      <c r="I70" s="1007"/>
    </row>
    <row r="71" spans="3:9" ht="15" customHeight="1">
      <c r="C71" s="1007"/>
      <c r="D71" s="1007" t="s">
        <v>74</v>
      </c>
      <c r="E71" s="1007"/>
      <c r="F71" s="1007"/>
      <c r="G71" s="1007" t="s">
        <v>75</v>
      </c>
      <c r="H71" s="1007"/>
      <c r="I71" s="1007"/>
    </row>
    <row r="72" spans="3:9" ht="15" customHeight="1">
      <c r="C72" s="1007"/>
      <c r="D72" s="178" t="s">
        <v>221</v>
      </c>
      <c r="E72" s="178" t="s">
        <v>222</v>
      </c>
      <c r="F72" s="178" t="s">
        <v>246</v>
      </c>
      <c r="G72" s="178" t="s">
        <v>221</v>
      </c>
      <c r="H72" s="178" t="s">
        <v>222</v>
      </c>
      <c r="I72" s="178" t="s">
        <v>246</v>
      </c>
    </row>
    <row r="73" spans="3:9" ht="15" customHeight="1">
      <c r="C73" s="22" t="s">
        <v>77</v>
      </c>
      <c r="D73" s="207">
        <f>D50/($D50+$D62)</f>
        <v>0.9988297728415183</v>
      </c>
      <c r="E73" s="179">
        <f>D62/($D50+$D62)</f>
        <v>1.170227158481772E-3</v>
      </c>
      <c r="F73" s="179">
        <f>SUM(D73:E73)</f>
        <v>1</v>
      </c>
      <c r="G73" s="179">
        <f t="shared" ref="G73:G78" si="10">E50/($E50+$E62)</f>
        <v>0.92275786898606216</v>
      </c>
      <c r="H73" s="216">
        <f t="shared" ref="H73:H78" si="11">E62/($E50+$E62)</f>
        <v>7.7242131013937856E-2</v>
      </c>
      <c r="I73" s="216">
        <f t="shared" ref="I73:I78" si="12">SUM(G73:H73)</f>
        <v>1</v>
      </c>
    </row>
    <row r="74" spans="3:9" ht="15" customHeight="1">
      <c r="C74" s="22" t="s">
        <v>82</v>
      </c>
      <c r="D74" s="225"/>
      <c r="E74" s="220"/>
      <c r="F74" s="220"/>
      <c r="G74" s="179">
        <f t="shared" si="10"/>
        <v>0.8179127023182311</v>
      </c>
      <c r="H74" s="207">
        <f t="shared" si="11"/>
        <v>0.18208729768176887</v>
      </c>
      <c r="I74" s="207">
        <f t="shared" si="12"/>
        <v>1</v>
      </c>
    </row>
    <row r="75" spans="3:9" ht="15" customHeight="1">
      <c r="C75" s="22" t="s">
        <v>198</v>
      </c>
      <c r="D75" s="207">
        <f>D52/($D52+$D64)</f>
        <v>0.98491538803015122</v>
      </c>
      <c r="E75" s="179">
        <f>D64/($D52+$D64)</f>
        <v>1.5084611969848758E-2</v>
      </c>
      <c r="F75" s="179">
        <f>SUM(D75:E75)</f>
        <v>1</v>
      </c>
      <c r="G75" s="179">
        <f t="shared" si="10"/>
        <v>0.81353999391587661</v>
      </c>
      <c r="H75" s="207">
        <f t="shared" si="11"/>
        <v>0.1864600060841233</v>
      </c>
      <c r="I75" s="207">
        <f t="shared" si="12"/>
        <v>0.99999999999999989</v>
      </c>
    </row>
    <row r="76" spans="3:9" ht="15" customHeight="1">
      <c r="C76" s="22" t="s">
        <v>79</v>
      </c>
      <c r="D76" s="207">
        <f>D53/($D53+$D65)</f>
        <v>0.99682797528711842</v>
      </c>
      <c r="E76" s="179">
        <f>D65/($D53+$D65)</f>
        <v>3.172024712881505E-3</v>
      </c>
      <c r="F76" s="179">
        <f>SUM(D76:E76)</f>
        <v>0.99999999999999989</v>
      </c>
      <c r="G76" s="179">
        <f t="shared" si="10"/>
        <v>0.77924179700772378</v>
      </c>
      <c r="H76" s="207">
        <f t="shared" si="11"/>
        <v>0.22075820299227619</v>
      </c>
      <c r="I76" s="207">
        <f t="shared" si="12"/>
        <v>1</v>
      </c>
    </row>
    <row r="77" spans="3:9" ht="15" customHeight="1">
      <c r="C77" s="22" t="s">
        <v>244</v>
      </c>
      <c r="D77" s="207">
        <f>D54/($D54+$D66)</f>
        <v>0.99998265419323795</v>
      </c>
      <c r="E77" s="179">
        <f>D66/($D54+$D66)</f>
        <v>1.7345806762119472E-5</v>
      </c>
      <c r="F77" s="179">
        <f>SUM(D77:E77)</f>
        <v>1</v>
      </c>
      <c r="G77" s="179">
        <f t="shared" si="10"/>
        <v>0.69359380335697973</v>
      </c>
      <c r="H77" s="207">
        <f t="shared" si="11"/>
        <v>0.30640619664302027</v>
      </c>
      <c r="I77" s="207">
        <f t="shared" si="12"/>
        <v>1</v>
      </c>
    </row>
    <row r="78" spans="3:9" ht="15" customHeight="1">
      <c r="C78" s="19" t="s">
        <v>80</v>
      </c>
      <c r="D78" s="226">
        <f>D55/($D55+$D67)</f>
        <v>1</v>
      </c>
      <c r="E78" s="226">
        <f>D67/($D55+$D67)</f>
        <v>0</v>
      </c>
      <c r="F78" s="221">
        <f>SUM(D78:E78)</f>
        <v>1</v>
      </c>
      <c r="G78" s="227">
        <f t="shared" si="10"/>
        <v>0.69363762723804789</v>
      </c>
      <c r="H78" s="217">
        <f t="shared" si="11"/>
        <v>0.30636237276195205</v>
      </c>
      <c r="I78" s="217">
        <f t="shared" si="12"/>
        <v>1</v>
      </c>
    </row>
  </sheetData>
  <mergeCells count="32">
    <mergeCell ref="C70:C72"/>
    <mergeCell ref="D70:I70"/>
    <mergeCell ref="G71:I71"/>
    <mergeCell ref="D71:F71"/>
    <mergeCell ref="C59:C61"/>
    <mergeCell ref="D59:I59"/>
    <mergeCell ref="D60:D61"/>
    <mergeCell ref="E60:E61"/>
    <mergeCell ref="F60:F61"/>
    <mergeCell ref="C47:C49"/>
    <mergeCell ref="D47:I47"/>
    <mergeCell ref="D48:D49"/>
    <mergeCell ref="E48:E49"/>
    <mergeCell ref="F48:F49"/>
    <mergeCell ref="D38:E38"/>
    <mergeCell ref="F38:G38"/>
    <mergeCell ref="L29:M30"/>
    <mergeCell ref="G48:I48"/>
    <mergeCell ref="G60:I60"/>
    <mergeCell ref="C3:C4"/>
    <mergeCell ref="D3:E3"/>
    <mergeCell ref="F3:G3"/>
    <mergeCell ref="F24:G24"/>
    <mergeCell ref="C24:C25"/>
    <mergeCell ref="D24:E24"/>
    <mergeCell ref="N29:N30"/>
    <mergeCell ref="H3:H4"/>
    <mergeCell ref="H38:H39"/>
    <mergeCell ref="L4:M5"/>
    <mergeCell ref="N4:O4"/>
    <mergeCell ref="O29:P29"/>
    <mergeCell ref="P4:Q4"/>
  </mergeCells>
  <phoneticPr fontId="3"/>
  <pageMargins left="0.70866141732283472" right="0.70866141732283472" top="0.74803149606299213" bottom="0.74803149606299213" header="0.31496062992125984" footer="0.31496062992125984"/>
  <pageSetup paperSize="8" scale="69" orientation="landscape" r:id="rId1"/>
  <headerFooter>
    <oddHeader>&amp;R&amp;F</oddHeader>
  </headerFooter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F48"/>
  <sheetViews>
    <sheetView showGridLines="0" workbookViewId="0"/>
  </sheetViews>
  <sheetFormatPr defaultColWidth="11.88671875" defaultRowHeight="12.9" customHeight="1"/>
  <cols>
    <col min="1" max="1" width="2.6640625" customWidth="1"/>
    <col min="2" max="2" width="4.6640625" customWidth="1"/>
    <col min="3" max="3" width="25.6640625" customWidth="1"/>
  </cols>
  <sheetData>
    <row r="1" spans="2:6" ht="22.5" customHeight="1"/>
    <row r="2" spans="2:6" s="108" customFormat="1" ht="19.5" customHeight="1" thickBot="1">
      <c r="F2" s="109" t="s">
        <v>134</v>
      </c>
    </row>
    <row r="3" spans="2:6" ht="19.5" customHeight="1">
      <c r="B3" s="1022" t="s">
        <v>63</v>
      </c>
      <c r="C3" s="1023"/>
      <c r="D3" s="1026" t="s">
        <v>125</v>
      </c>
      <c r="E3" s="1028" t="s">
        <v>152</v>
      </c>
      <c r="F3" s="1030" t="s">
        <v>126</v>
      </c>
    </row>
    <row r="4" spans="2:6" ht="34.5" customHeight="1" thickBot="1">
      <c r="B4" s="1024"/>
      <c r="C4" s="1025"/>
      <c r="D4" s="1027"/>
      <c r="E4" s="1029"/>
      <c r="F4" s="1031"/>
    </row>
    <row r="5" spans="2:6" ht="20.100000000000001" customHeight="1">
      <c r="B5" s="532" t="s">
        <v>44</v>
      </c>
      <c r="C5" s="533" t="s">
        <v>347</v>
      </c>
      <c r="D5" s="534">
        <f>マージンシート!J4</f>
        <v>0</v>
      </c>
      <c r="E5" s="535">
        <f>関係係数シート!D4</f>
        <v>0.79313356569721405</v>
      </c>
      <c r="F5" s="536">
        <f>D5*E5</f>
        <v>0</v>
      </c>
    </row>
    <row r="6" spans="2:6" ht="20.100000000000001" customHeight="1">
      <c r="B6" s="537" t="s">
        <v>19</v>
      </c>
      <c r="C6" s="538" t="s">
        <v>0</v>
      </c>
      <c r="D6" s="539">
        <f>マージンシート!J5</f>
        <v>0</v>
      </c>
      <c r="E6" s="540">
        <f>関係係数シート!D5</f>
        <v>6.0967097273883386E-2</v>
      </c>
      <c r="F6" s="541">
        <f t="shared" ref="F6:F44" si="0">D6*E6</f>
        <v>0</v>
      </c>
    </row>
    <row r="7" spans="2:6" ht="20.100000000000001" customHeight="1">
      <c r="B7" s="537" t="s">
        <v>20</v>
      </c>
      <c r="C7" s="538" t="s">
        <v>87</v>
      </c>
      <c r="D7" s="539">
        <f>マージンシート!J6</f>
        <v>0</v>
      </c>
      <c r="E7" s="540">
        <f>関係係数シート!D6</f>
        <v>0.26220745237212684</v>
      </c>
      <c r="F7" s="541">
        <f t="shared" si="0"/>
        <v>0</v>
      </c>
    </row>
    <row r="8" spans="2:6" ht="20.100000000000001" customHeight="1">
      <c r="B8" s="537" t="s">
        <v>21</v>
      </c>
      <c r="C8" s="538" t="s">
        <v>1</v>
      </c>
      <c r="D8" s="539">
        <f>マージンシート!J7</f>
        <v>0</v>
      </c>
      <c r="E8" s="540">
        <f>関係係数シート!D7</f>
        <v>5.5474285951425006E-2</v>
      </c>
      <c r="F8" s="541">
        <f t="shared" si="0"/>
        <v>0</v>
      </c>
    </row>
    <row r="9" spans="2:6" ht="20.100000000000001" customHeight="1">
      <c r="B9" s="542" t="s">
        <v>22</v>
      </c>
      <c r="C9" s="543" t="s">
        <v>2</v>
      </c>
      <c r="D9" s="544">
        <f>マージンシート!J8</f>
        <v>0</v>
      </c>
      <c r="E9" s="545">
        <f>関係係数シート!D8</f>
        <v>0.16621445523736378</v>
      </c>
      <c r="F9" s="546">
        <f t="shared" si="0"/>
        <v>0</v>
      </c>
    </row>
    <row r="10" spans="2:6" ht="20.100000000000001" customHeight="1">
      <c r="B10" s="547" t="s">
        <v>23</v>
      </c>
      <c r="C10" s="548" t="s">
        <v>3</v>
      </c>
      <c r="D10" s="549">
        <f>マージンシート!J9</f>
        <v>0</v>
      </c>
      <c r="E10" s="550">
        <f>関係係数シート!D9</f>
        <v>0.24699347832870466</v>
      </c>
      <c r="F10" s="551">
        <f t="shared" si="0"/>
        <v>0</v>
      </c>
    </row>
    <row r="11" spans="2:6" ht="20.100000000000001" customHeight="1">
      <c r="B11" s="537" t="s">
        <v>24</v>
      </c>
      <c r="C11" s="538" t="s">
        <v>4</v>
      </c>
      <c r="D11" s="539">
        <f>マージンシート!J10</f>
        <v>0</v>
      </c>
      <c r="E11" s="552">
        <v>0</v>
      </c>
      <c r="F11" s="541">
        <f t="shared" si="0"/>
        <v>0</v>
      </c>
    </row>
    <row r="12" spans="2:6" ht="20.100000000000001" customHeight="1">
      <c r="B12" s="537" t="s">
        <v>25</v>
      </c>
      <c r="C12" s="538" t="s">
        <v>348</v>
      </c>
      <c r="D12" s="539">
        <f>マージンシート!J11</f>
        <v>0</v>
      </c>
      <c r="E12" s="540">
        <f>関係係数シート!D11</f>
        <v>0.11921216052005756</v>
      </c>
      <c r="F12" s="541">
        <f t="shared" si="0"/>
        <v>0</v>
      </c>
    </row>
    <row r="13" spans="2:6" ht="20.100000000000001" customHeight="1">
      <c r="B13" s="537" t="s">
        <v>26</v>
      </c>
      <c r="C13" s="538" t="s">
        <v>5</v>
      </c>
      <c r="D13" s="539">
        <f>マージンシート!J12</f>
        <v>0</v>
      </c>
      <c r="E13" s="540">
        <f>関係係数シート!D12</f>
        <v>0.56868682089858225</v>
      </c>
      <c r="F13" s="541">
        <f t="shared" si="0"/>
        <v>0</v>
      </c>
    </row>
    <row r="14" spans="2:6" ht="20.100000000000001" customHeight="1">
      <c r="B14" s="542" t="s">
        <v>27</v>
      </c>
      <c r="C14" s="543" t="s">
        <v>6</v>
      </c>
      <c r="D14" s="544">
        <f>マージンシート!J13</f>
        <v>0</v>
      </c>
      <c r="E14" s="545">
        <f>関係係数シート!D13</f>
        <v>8.1026437311465305E-2</v>
      </c>
      <c r="F14" s="546">
        <f t="shared" si="0"/>
        <v>0</v>
      </c>
    </row>
    <row r="15" spans="2:6" ht="20.100000000000001" customHeight="1">
      <c r="B15" s="547" t="s">
        <v>28</v>
      </c>
      <c r="C15" s="548" t="s">
        <v>7</v>
      </c>
      <c r="D15" s="549">
        <f>マージンシート!J14</f>
        <v>0</v>
      </c>
      <c r="E15" s="550">
        <f>関係係数シート!D14</f>
        <v>0.10136137533816214</v>
      </c>
      <c r="F15" s="551">
        <f t="shared" si="0"/>
        <v>0</v>
      </c>
    </row>
    <row r="16" spans="2:6" ht="20.100000000000001" customHeight="1">
      <c r="B16" s="537" t="s">
        <v>29</v>
      </c>
      <c r="C16" s="538" t="s">
        <v>8</v>
      </c>
      <c r="D16" s="539">
        <f>マージンシート!J15</f>
        <v>0</v>
      </c>
      <c r="E16" s="540">
        <f>関係係数シート!D15</f>
        <v>0.25342236502995619</v>
      </c>
      <c r="F16" s="541">
        <f t="shared" si="0"/>
        <v>0</v>
      </c>
    </row>
    <row r="17" spans="2:6" ht="20.100000000000001" customHeight="1">
      <c r="B17" s="537" t="s">
        <v>30</v>
      </c>
      <c r="C17" s="538" t="s">
        <v>349</v>
      </c>
      <c r="D17" s="539">
        <f>マージンシート!J16</f>
        <v>0</v>
      </c>
      <c r="E17" s="540">
        <f>関係係数シート!D16</f>
        <v>2.4361861861861844E-2</v>
      </c>
      <c r="F17" s="541">
        <f t="shared" si="0"/>
        <v>0</v>
      </c>
    </row>
    <row r="18" spans="2:6" ht="20.100000000000001" customHeight="1">
      <c r="B18" s="537" t="s">
        <v>31</v>
      </c>
      <c r="C18" s="538" t="s">
        <v>350</v>
      </c>
      <c r="D18" s="539">
        <f>マージンシート!J17</f>
        <v>0</v>
      </c>
      <c r="E18" s="540">
        <f>関係係数シート!D17</f>
        <v>0.13132710322413776</v>
      </c>
      <c r="F18" s="541">
        <f t="shared" si="0"/>
        <v>0</v>
      </c>
    </row>
    <row r="19" spans="2:6" ht="20.100000000000001" customHeight="1">
      <c r="B19" s="542" t="s">
        <v>32</v>
      </c>
      <c r="C19" s="543" t="s">
        <v>351</v>
      </c>
      <c r="D19" s="544">
        <f>マージンシート!J18</f>
        <v>0</v>
      </c>
      <c r="E19" s="545">
        <f>関係係数シート!D18</f>
        <v>9.7477310083613267E-2</v>
      </c>
      <c r="F19" s="546">
        <f t="shared" si="0"/>
        <v>0</v>
      </c>
    </row>
    <row r="20" spans="2:6" ht="20.100000000000001" customHeight="1">
      <c r="B20" s="547" t="s">
        <v>33</v>
      </c>
      <c r="C20" s="548" t="s">
        <v>88</v>
      </c>
      <c r="D20" s="549">
        <f>マージンシート!J19</f>
        <v>0</v>
      </c>
      <c r="E20" s="550">
        <f>関係係数シート!D19</f>
        <v>0.3367190314345232</v>
      </c>
      <c r="F20" s="551">
        <f t="shared" si="0"/>
        <v>0</v>
      </c>
    </row>
    <row r="21" spans="2:6" ht="20.100000000000001" customHeight="1">
      <c r="B21" s="537" t="s">
        <v>34</v>
      </c>
      <c r="C21" s="538" t="s">
        <v>352</v>
      </c>
      <c r="D21" s="539">
        <f>マージンシート!J20</f>
        <v>0</v>
      </c>
      <c r="E21" s="540">
        <f>関係係数シート!D20</f>
        <v>0.15303103333209744</v>
      </c>
      <c r="F21" s="541">
        <f t="shared" si="0"/>
        <v>0</v>
      </c>
    </row>
    <row r="22" spans="2:6" ht="20.100000000000001" customHeight="1">
      <c r="B22" s="537" t="s">
        <v>35</v>
      </c>
      <c r="C22" s="538" t="s">
        <v>353</v>
      </c>
      <c r="D22" s="539">
        <f>マージンシート!J21</f>
        <v>0</v>
      </c>
      <c r="E22" s="540">
        <f>関係係数シート!D21</f>
        <v>4.511053369627982E-2</v>
      </c>
      <c r="F22" s="541">
        <f t="shared" si="0"/>
        <v>0</v>
      </c>
    </row>
    <row r="23" spans="2:6" ht="20.100000000000001" customHeight="1">
      <c r="B23" s="537" t="s">
        <v>36</v>
      </c>
      <c r="C23" s="538" t="s">
        <v>53</v>
      </c>
      <c r="D23" s="539">
        <f>マージンシート!J22</f>
        <v>0</v>
      </c>
      <c r="E23" s="540">
        <f>関係係数シート!D22</f>
        <v>0.15991116394006699</v>
      </c>
      <c r="F23" s="541">
        <f t="shared" si="0"/>
        <v>0</v>
      </c>
    </row>
    <row r="24" spans="2:6" ht="20.100000000000001" customHeight="1">
      <c r="B24" s="542" t="s">
        <v>94</v>
      </c>
      <c r="C24" s="543" t="s">
        <v>9</v>
      </c>
      <c r="D24" s="544">
        <f>マージンシート!J23</f>
        <v>0</v>
      </c>
      <c r="E24" s="545">
        <f>関係係数シート!D23</f>
        <v>0.19820747627132795</v>
      </c>
      <c r="F24" s="546">
        <f t="shared" si="0"/>
        <v>0</v>
      </c>
    </row>
    <row r="25" spans="2:6" ht="20.100000000000001" customHeight="1">
      <c r="B25" s="547" t="s">
        <v>104</v>
      </c>
      <c r="C25" s="548" t="s">
        <v>10</v>
      </c>
      <c r="D25" s="549">
        <f>マージンシート!J24</f>
        <v>0</v>
      </c>
      <c r="E25" s="550">
        <f>関係係数シート!D24</f>
        <v>1</v>
      </c>
      <c r="F25" s="551">
        <f t="shared" si="0"/>
        <v>0</v>
      </c>
    </row>
    <row r="26" spans="2:6" ht="20.100000000000001" customHeight="1">
      <c r="B26" s="537" t="s">
        <v>105</v>
      </c>
      <c r="C26" s="538" t="s">
        <v>11</v>
      </c>
      <c r="D26" s="539">
        <f>マージンシート!J25</f>
        <v>0</v>
      </c>
      <c r="E26" s="540">
        <f>関係係数シート!D25</f>
        <v>0.86791298351979429</v>
      </c>
      <c r="F26" s="541">
        <f t="shared" si="0"/>
        <v>0</v>
      </c>
    </row>
    <row r="27" spans="2:6" ht="20.100000000000001" customHeight="1">
      <c r="B27" s="537" t="s">
        <v>106</v>
      </c>
      <c r="C27" s="538" t="s">
        <v>354</v>
      </c>
      <c r="D27" s="539">
        <f>マージンシート!J26</f>
        <v>0</v>
      </c>
      <c r="E27" s="540">
        <f>関係係数シート!D26</f>
        <v>0.99987896183839675</v>
      </c>
      <c r="F27" s="541">
        <f t="shared" si="0"/>
        <v>0</v>
      </c>
    </row>
    <row r="28" spans="2:6" ht="20.100000000000001" customHeight="1">
      <c r="B28" s="537" t="s">
        <v>107</v>
      </c>
      <c r="C28" s="538" t="s">
        <v>89</v>
      </c>
      <c r="D28" s="539">
        <f>マージンシート!J27</f>
        <v>0</v>
      </c>
      <c r="E28" s="540">
        <f>関係係数シート!D27</f>
        <v>0.9204174228675136</v>
      </c>
      <c r="F28" s="541">
        <f t="shared" si="0"/>
        <v>0</v>
      </c>
    </row>
    <row r="29" spans="2:6" ht="20.100000000000001" customHeight="1">
      <c r="B29" s="542" t="s">
        <v>355</v>
      </c>
      <c r="C29" s="543" t="s">
        <v>356</v>
      </c>
      <c r="D29" s="544">
        <f>マージンシート!J28</f>
        <v>0</v>
      </c>
      <c r="E29" s="545">
        <f>関係係数シート!D28</f>
        <v>0.79491069699462991</v>
      </c>
      <c r="F29" s="546">
        <f t="shared" si="0"/>
        <v>0</v>
      </c>
    </row>
    <row r="30" spans="2:6" ht="20.100000000000001" customHeight="1">
      <c r="B30" s="547" t="s">
        <v>108</v>
      </c>
      <c r="C30" s="548" t="s">
        <v>12</v>
      </c>
      <c r="D30" s="549">
        <f>マージンシート!J29</f>
        <v>0</v>
      </c>
      <c r="E30" s="550">
        <f>関係係数シート!D29</f>
        <v>0.72220061002768232</v>
      </c>
      <c r="F30" s="551">
        <f t="shared" si="0"/>
        <v>0</v>
      </c>
    </row>
    <row r="31" spans="2:6" ht="20.100000000000001" customHeight="1">
      <c r="B31" s="537" t="s">
        <v>109</v>
      </c>
      <c r="C31" s="538" t="s">
        <v>13</v>
      </c>
      <c r="D31" s="539">
        <f>マージンシート!J30</f>
        <v>0</v>
      </c>
      <c r="E31" s="540">
        <f>関係係数シート!D30</f>
        <v>0.99128154156914294</v>
      </c>
      <c r="F31" s="541">
        <f t="shared" si="0"/>
        <v>0</v>
      </c>
    </row>
    <row r="32" spans="2:6" ht="20.100000000000001" customHeight="1">
      <c r="B32" s="537" t="s">
        <v>110</v>
      </c>
      <c r="C32" s="538" t="s">
        <v>393</v>
      </c>
      <c r="D32" s="539">
        <f>マージンシート!J31</f>
        <v>0</v>
      </c>
      <c r="E32" s="552">
        <v>1</v>
      </c>
      <c r="F32" s="541">
        <f t="shared" si="0"/>
        <v>0</v>
      </c>
    </row>
    <row r="33" spans="2:6" ht="20.100000000000001" customHeight="1">
      <c r="B33" s="537"/>
      <c r="C33" s="538" t="s">
        <v>61</v>
      </c>
      <c r="D33" s="539">
        <f>マージンシート!J32</f>
        <v>0</v>
      </c>
      <c r="E33" s="540">
        <f>関係係数シート!D31</f>
        <v>0.82596358834072259</v>
      </c>
      <c r="F33" s="541">
        <f t="shared" si="0"/>
        <v>0</v>
      </c>
    </row>
    <row r="34" spans="2:6" ht="20.100000000000001" customHeight="1">
      <c r="B34" s="542" t="s">
        <v>111</v>
      </c>
      <c r="C34" s="543" t="s">
        <v>91</v>
      </c>
      <c r="D34" s="544">
        <f>マージンシート!J33</f>
        <v>0</v>
      </c>
      <c r="E34" s="545">
        <f>関係係数シート!D32</f>
        <v>0.59343793657934896</v>
      </c>
      <c r="F34" s="546">
        <f t="shared" si="0"/>
        <v>0</v>
      </c>
    </row>
    <row r="35" spans="2:6" ht="20.100000000000001" customHeight="1">
      <c r="B35" s="547" t="s">
        <v>112</v>
      </c>
      <c r="C35" s="548" t="s">
        <v>14</v>
      </c>
      <c r="D35" s="549">
        <f>マージンシート!J34</f>
        <v>0</v>
      </c>
      <c r="E35" s="550">
        <f>関係係数シート!D33</f>
        <v>1</v>
      </c>
      <c r="F35" s="551">
        <f t="shared" si="0"/>
        <v>0</v>
      </c>
    </row>
    <row r="36" spans="2:6" ht="20.100000000000001" customHeight="1">
      <c r="B36" s="537" t="s">
        <v>113</v>
      </c>
      <c r="C36" s="538" t="s">
        <v>15</v>
      </c>
      <c r="D36" s="539">
        <f>マージンシート!J35</f>
        <v>0</v>
      </c>
      <c r="E36" s="552">
        <v>1</v>
      </c>
      <c r="F36" s="541">
        <f t="shared" si="0"/>
        <v>0</v>
      </c>
    </row>
    <row r="37" spans="2:6" ht="20.100000000000001" customHeight="1">
      <c r="B37" s="537" t="s">
        <v>114</v>
      </c>
      <c r="C37" s="538" t="s">
        <v>358</v>
      </c>
      <c r="D37" s="539">
        <f>マージンシート!J36</f>
        <v>0</v>
      </c>
      <c r="E37" s="540">
        <f>関係係数シート!D35</f>
        <v>0.9679010243550934</v>
      </c>
      <c r="F37" s="541">
        <f t="shared" si="0"/>
        <v>0</v>
      </c>
    </row>
    <row r="38" spans="2:6" ht="20.100000000000001" customHeight="1">
      <c r="B38" s="537" t="s">
        <v>115</v>
      </c>
      <c r="C38" s="538" t="s">
        <v>359</v>
      </c>
      <c r="D38" s="539">
        <f>マージンシート!J37</f>
        <v>0</v>
      </c>
      <c r="E38" s="552">
        <v>1</v>
      </c>
      <c r="F38" s="541">
        <f t="shared" si="0"/>
        <v>0</v>
      </c>
    </row>
    <row r="39" spans="2:6" ht="20.100000000000001" customHeight="1">
      <c r="B39" s="542" t="s">
        <v>116</v>
      </c>
      <c r="C39" s="543" t="s">
        <v>16</v>
      </c>
      <c r="D39" s="544">
        <f>マージンシート!J38</f>
        <v>0</v>
      </c>
      <c r="E39" s="545">
        <f>関係係数シート!D37</f>
        <v>0.68029765449198465</v>
      </c>
      <c r="F39" s="546">
        <f t="shared" si="0"/>
        <v>0</v>
      </c>
    </row>
    <row r="40" spans="2:6" ht="21" customHeight="1">
      <c r="B40" s="547" t="s">
        <v>360</v>
      </c>
      <c r="C40" s="548" t="s">
        <v>92</v>
      </c>
      <c r="D40" s="549">
        <f>マージンシート!J39</f>
        <v>0</v>
      </c>
      <c r="E40" s="553">
        <v>1</v>
      </c>
      <c r="F40" s="551">
        <f t="shared" si="0"/>
        <v>0</v>
      </c>
    </row>
    <row r="41" spans="2:6" ht="21" customHeight="1">
      <c r="B41" s="537" t="s">
        <v>361</v>
      </c>
      <c r="C41" s="538" t="s">
        <v>93</v>
      </c>
      <c r="D41" s="539">
        <f>マージンシート!J40</f>
        <v>0</v>
      </c>
      <c r="E41" s="552">
        <v>1</v>
      </c>
      <c r="F41" s="541">
        <f t="shared" si="0"/>
        <v>0</v>
      </c>
    </row>
    <row r="42" spans="2:6" ht="18" customHeight="1">
      <c r="B42" s="537" t="s">
        <v>117</v>
      </c>
      <c r="C42" s="538" t="s">
        <v>387</v>
      </c>
      <c r="D42" s="539">
        <f>マージンシート!J41</f>
        <v>0</v>
      </c>
      <c r="E42" s="552">
        <v>1</v>
      </c>
      <c r="F42" s="541">
        <f t="shared" si="0"/>
        <v>0</v>
      </c>
    </row>
    <row r="43" spans="2:6" ht="19.5" customHeight="1">
      <c r="B43" s="537" t="s">
        <v>118</v>
      </c>
      <c r="C43" s="538" t="s">
        <v>17</v>
      </c>
      <c r="D43" s="539">
        <f>マージンシート!J42</f>
        <v>0</v>
      </c>
      <c r="E43" s="540">
        <f>関係係数シート!D41</f>
        <v>1</v>
      </c>
      <c r="F43" s="541">
        <f t="shared" si="0"/>
        <v>0</v>
      </c>
    </row>
    <row r="44" spans="2:6" ht="19.5" customHeight="1" thickBot="1">
      <c r="B44" s="554" t="s">
        <v>119</v>
      </c>
      <c r="C44" s="555" t="s">
        <v>18</v>
      </c>
      <c r="D44" s="556">
        <f>マージンシート!J43</f>
        <v>0</v>
      </c>
      <c r="E44" s="557">
        <f>関係係数シート!D42</f>
        <v>0.75417077580539116</v>
      </c>
      <c r="F44" s="558">
        <f t="shared" si="0"/>
        <v>0</v>
      </c>
    </row>
    <row r="45" spans="2:6" ht="19.5" customHeight="1" thickBot="1">
      <c r="B45" s="73"/>
      <c r="C45" s="74" t="s">
        <v>37</v>
      </c>
      <c r="D45" s="79">
        <f>SUM(D5:D44)</f>
        <v>0</v>
      </c>
      <c r="E45" s="81"/>
      <c r="F45" s="82">
        <f>SUM(F5:F44)</f>
        <v>0</v>
      </c>
    </row>
    <row r="46" spans="2:6" ht="19.5" customHeight="1">
      <c r="E46" s="80"/>
    </row>
    <row r="47" spans="2:6" ht="19.5" customHeight="1">
      <c r="C47" s="92" t="s">
        <v>130</v>
      </c>
    </row>
    <row r="48" spans="2:6" ht="19.5" customHeight="1"/>
  </sheetData>
  <mergeCells count="4">
    <mergeCell ref="B3:C4"/>
    <mergeCell ref="D3:D4"/>
    <mergeCell ref="E3:E4"/>
    <mergeCell ref="F3:F4"/>
  </mergeCells>
  <phoneticPr fontId="3"/>
  <dataValidations count="1">
    <dataValidation type="decimal" allowBlank="1" showInputMessage="1" showErrorMessage="1" sqref="E5:E45">
      <formula1>0</formula1>
      <formula2>1</formula2>
    </dataValidation>
  </dataValidations>
  <pageMargins left="0.35" right="0.31" top="0.51" bottom="0.33" header="0.24" footer="0.21"/>
  <pageSetup paperSize="9" scale="70" orientation="landscape" verticalDpi="0" r:id="rId1"/>
  <headerFooter alignWithMargins="0"/>
  <ignoredErrors>
    <ignoredError sqref="E5 E6:E10 E33:E35 E12:E29 E30:E31 E37 E39 E43:E4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AU50"/>
  <sheetViews>
    <sheetView showGridLines="0"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11.88671875" defaultRowHeight="12.9" customHeight="1"/>
  <cols>
    <col min="1" max="1" width="2.6640625" customWidth="1"/>
    <col min="2" max="2" width="4.6640625" customWidth="1"/>
    <col min="3" max="3" width="25.6640625" customWidth="1"/>
    <col min="4" max="4" width="14.33203125" bestFit="1" customWidth="1"/>
    <col min="5" max="5" width="11.77734375" customWidth="1"/>
    <col min="6" max="8" width="12.44140625" customWidth="1"/>
    <col min="10" max="10" width="12.44140625" customWidth="1"/>
    <col min="11" max="11" width="12.109375" customWidth="1"/>
    <col min="15" max="15" width="4.6640625" style="83" customWidth="1"/>
    <col min="23" max="23" width="4.6640625" style="80" customWidth="1"/>
    <col min="32" max="32" width="4.21875" style="80" customWidth="1"/>
    <col min="34" max="34" width="13" customWidth="1"/>
    <col min="35" max="35" width="13.6640625" customWidth="1"/>
    <col min="38" max="38" width="12.6640625" customWidth="1"/>
    <col min="39" max="39" width="3.77734375" style="80" customWidth="1"/>
    <col min="40" max="40" width="5.21875" bestFit="1" customWidth="1"/>
    <col min="41" max="41" width="17.33203125" customWidth="1"/>
    <col min="42" max="42" width="11" bestFit="1" customWidth="1"/>
    <col min="43" max="43" width="11.109375" bestFit="1" customWidth="1"/>
  </cols>
  <sheetData>
    <row r="1" spans="2:47" ht="12.9" customHeight="1">
      <c r="AI1" s="109"/>
      <c r="AK1" s="109"/>
      <c r="AL1" s="109"/>
      <c r="AM1" s="83"/>
      <c r="AN1" s="108"/>
      <c r="AO1" s="108"/>
      <c r="AP1" s="109"/>
      <c r="AQ1" s="333"/>
      <c r="AR1" s="109"/>
      <c r="AS1" s="333"/>
      <c r="AU1" s="333"/>
    </row>
    <row r="2" spans="2:47" s="108" customFormat="1" ht="19.5" customHeight="1">
      <c r="N2" s="109" t="s">
        <v>134</v>
      </c>
      <c r="O2" s="83"/>
      <c r="V2" s="109" t="s">
        <v>134</v>
      </c>
      <c r="W2" s="83"/>
      <c r="AE2" s="109" t="s">
        <v>136</v>
      </c>
      <c r="AF2" s="83"/>
      <c r="AG2"/>
      <c r="AH2"/>
      <c r="AI2" s="109" t="s">
        <v>134</v>
      </c>
      <c r="AJ2"/>
      <c r="AK2" s="109" t="s">
        <v>293</v>
      </c>
      <c r="AL2" s="109"/>
      <c r="AM2" s="83"/>
      <c r="AP2" s="109"/>
      <c r="AQ2" s="333"/>
      <c r="AR2" s="109" t="s">
        <v>134</v>
      </c>
      <c r="AS2" s="333" t="s">
        <v>287</v>
      </c>
      <c r="AT2"/>
      <c r="AU2" s="333" t="s">
        <v>293</v>
      </c>
    </row>
    <row r="3" spans="2:47" ht="19.5" customHeight="1" thickBot="1">
      <c r="D3" s="1079" t="s">
        <v>70</v>
      </c>
      <c r="E3" s="1080"/>
      <c r="F3" s="1080"/>
      <c r="G3" s="1080"/>
      <c r="H3" s="1080"/>
      <c r="I3" s="1080"/>
      <c r="J3" s="1080"/>
      <c r="K3" s="1080"/>
      <c r="L3" s="1080"/>
      <c r="M3" s="1080"/>
      <c r="N3" s="1081"/>
      <c r="O3" s="84"/>
      <c r="P3" s="1086" t="s">
        <v>71</v>
      </c>
      <c r="Q3" s="1087"/>
      <c r="R3" s="1087"/>
      <c r="S3" s="1087"/>
      <c r="T3" s="1087"/>
      <c r="U3" s="1087"/>
      <c r="V3" s="1088"/>
      <c r="X3" s="1062" t="s">
        <v>59</v>
      </c>
      <c r="Y3" s="1063"/>
      <c r="Z3" s="1063"/>
      <c r="AA3" s="1064"/>
      <c r="AB3" s="1062" t="s">
        <v>60</v>
      </c>
      <c r="AC3" s="1063"/>
      <c r="AD3" s="1063"/>
      <c r="AE3" s="1064"/>
      <c r="AG3" s="1035" t="s">
        <v>37</v>
      </c>
      <c r="AH3" s="1036"/>
      <c r="AI3" s="1036"/>
      <c r="AJ3" s="1036"/>
      <c r="AK3" s="1036"/>
      <c r="AL3" s="1037"/>
      <c r="AM3" s="83"/>
      <c r="AN3" s="1035" t="s">
        <v>297</v>
      </c>
      <c r="AO3" s="1036"/>
      <c r="AP3" s="1036"/>
      <c r="AQ3" s="1036"/>
      <c r="AR3" s="1036"/>
      <c r="AS3" s="1036"/>
      <c r="AT3" s="1036"/>
      <c r="AU3" s="1037"/>
    </row>
    <row r="4" spans="2:47" ht="19.5" customHeight="1">
      <c r="B4" s="1082"/>
      <c r="C4" s="1083"/>
      <c r="D4" s="1092" t="s">
        <v>302</v>
      </c>
      <c r="E4" s="1059"/>
      <c r="F4" s="1059"/>
      <c r="G4" s="1052" t="s">
        <v>304</v>
      </c>
      <c r="H4" s="1052" t="s">
        <v>305</v>
      </c>
      <c r="I4" s="1058" t="s">
        <v>306</v>
      </c>
      <c r="J4" s="1059"/>
      <c r="K4" s="1060"/>
      <c r="L4" s="1058" t="s">
        <v>308</v>
      </c>
      <c r="M4" s="1059"/>
      <c r="N4" s="1061"/>
      <c r="O4" s="87"/>
      <c r="P4" s="1065" t="s">
        <v>127</v>
      </c>
      <c r="Q4" s="1068" t="s">
        <v>49</v>
      </c>
      <c r="R4" s="1073" t="s">
        <v>153</v>
      </c>
      <c r="S4" s="1073" t="s">
        <v>65</v>
      </c>
      <c r="T4" s="1073" t="s">
        <v>66</v>
      </c>
      <c r="U4" s="1073" t="s">
        <v>128</v>
      </c>
      <c r="V4" s="1076" t="s">
        <v>129</v>
      </c>
      <c r="X4" s="1071" t="s">
        <v>286</v>
      </c>
      <c r="Y4" s="1072"/>
      <c r="Z4" s="1072"/>
      <c r="AA4" s="1073" t="s">
        <v>67</v>
      </c>
      <c r="AB4" s="1071" t="s">
        <v>300</v>
      </c>
      <c r="AC4" s="1072"/>
      <c r="AD4" s="1072"/>
      <c r="AE4" s="1076" t="s">
        <v>68</v>
      </c>
      <c r="AG4" s="902" t="s">
        <v>280</v>
      </c>
      <c r="AH4" s="362"/>
      <c r="AI4" s="363"/>
      <c r="AJ4" s="902" t="s">
        <v>291</v>
      </c>
      <c r="AK4" s="337"/>
      <c r="AL4" s="908" t="s">
        <v>292</v>
      </c>
      <c r="AM4" s="329"/>
      <c r="AN4" s="1022" t="s">
        <v>281</v>
      </c>
      <c r="AO4" s="1023" t="s">
        <v>282</v>
      </c>
      <c r="AP4" s="902" t="s">
        <v>280</v>
      </c>
      <c r="AQ4" s="362"/>
      <c r="AR4" s="362"/>
      <c r="AS4" s="1047" t="s">
        <v>294</v>
      </c>
      <c r="AT4" s="902" t="s">
        <v>291</v>
      </c>
      <c r="AU4" s="337"/>
    </row>
    <row r="5" spans="2:47" ht="9" customHeight="1">
      <c r="B5" s="1084"/>
      <c r="C5" s="1085"/>
      <c r="D5" s="1089" t="s">
        <v>303</v>
      </c>
      <c r="E5" s="356"/>
      <c r="F5" s="356"/>
      <c r="G5" s="1053"/>
      <c r="H5" s="1053"/>
      <c r="I5" s="1055" t="s">
        <v>307</v>
      </c>
      <c r="J5" s="356"/>
      <c r="K5" s="357"/>
      <c r="L5" s="1055" t="s">
        <v>280</v>
      </c>
      <c r="M5" s="356"/>
      <c r="N5" s="364"/>
      <c r="O5" s="87"/>
      <c r="P5" s="1066"/>
      <c r="Q5" s="1069"/>
      <c r="R5" s="1074"/>
      <c r="S5" s="1074"/>
      <c r="T5" s="1074"/>
      <c r="U5" s="1074"/>
      <c r="V5" s="1077"/>
      <c r="X5" s="1038" t="s">
        <v>283</v>
      </c>
      <c r="Y5" s="1040" t="s">
        <v>284</v>
      </c>
      <c r="Z5" s="1040" t="s">
        <v>103</v>
      </c>
      <c r="AA5" s="1074"/>
      <c r="AB5" s="1038" t="s">
        <v>283</v>
      </c>
      <c r="AC5" s="1040" t="s">
        <v>284</v>
      </c>
      <c r="AD5" s="1040" t="s">
        <v>103</v>
      </c>
      <c r="AE5" s="1077"/>
      <c r="AG5" s="904"/>
      <c r="AH5" s="1044" t="s">
        <v>289</v>
      </c>
      <c r="AI5" s="361"/>
      <c r="AJ5" s="904"/>
      <c r="AK5" s="1032" t="s">
        <v>56</v>
      </c>
      <c r="AL5" s="1050"/>
      <c r="AM5" s="329"/>
      <c r="AN5" s="1042"/>
      <c r="AO5" s="1043"/>
      <c r="AP5" s="904"/>
      <c r="AQ5" s="1044" t="s">
        <v>289</v>
      </c>
      <c r="AR5" s="361"/>
      <c r="AS5" s="1048"/>
      <c r="AT5" s="904"/>
      <c r="AU5" s="1032" t="s">
        <v>56</v>
      </c>
    </row>
    <row r="6" spans="2:47" ht="7.5" customHeight="1">
      <c r="B6" s="1084"/>
      <c r="C6" s="1085"/>
      <c r="D6" s="1090"/>
      <c r="E6" s="1055" t="s">
        <v>309</v>
      </c>
      <c r="F6" s="356"/>
      <c r="G6" s="1053"/>
      <c r="H6" s="1053"/>
      <c r="I6" s="1056"/>
      <c r="J6" s="1055" t="s">
        <v>309</v>
      </c>
      <c r="K6" s="357"/>
      <c r="L6" s="1053"/>
      <c r="M6" s="1055" t="s">
        <v>131</v>
      </c>
      <c r="N6" s="365"/>
      <c r="O6" s="87"/>
      <c r="P6" s="1066"/>
      <c r="Q6" s="1069"/>
      <c r="R6" s="1074"/>
      <c r="S6" s="1074"/>
      <c r="T6" s="1074"/>
      <c r="U6" s="1074"/>
      <c r="V6" s="1077"/>
      <c r="X6" s="1038"/>
      <c r="Y6" s="1040"/>
      <c r="Z6" s="1040"/>
      <c r="AA6" s="1074"/>
      <c r="AB6" s="1038"/>
      <c r="AC6" s="1040"/>
      <c r="AD6" s="1040"/>
      <c r="AE6" s="1077"/>
      <c r="AG6" s="904"/>
      <c r="AH6" s="1045"/>
      <c r="AI6" s="354"/>
      <c r="AJ6" s="904"/>
      <c r="AK6" s="1033"/>
      <c r="AL6" s="1050"/>
      <c r="AM6" s="329"/>
      <c r="AN6" s="1042"/>
      <c r="AO6" s="1043"/>
      <c r="AP6" s="904"/>
      <c r="AQ6" s="1045"/>
      <c r="AR6" s="354"/>
      <c r="AS6" s="1048"/>
      <c r="AT6" s="904"/>
      <c r="AU6" s="1033"/>
    </row>
    <row r="7" spans="2:47" ht="34.5" customHeight="1" thickBot="1">
      <c r="B7" s="1084"/>
      <c r="C7" s="1085"/>
      <c r="D7" s="1091"/>
      <c r="E7" s="1057"/>
      <c r="F7" s="358" t="s">
        <v>310</v>
      </c>
      <c r="G7" s="1054"/>
      <c r="H7" s="1054"/>
      <c r="I7" s="1057"/>
      <c r="J7" s="1057"/>
      <c r="K7" s="359" t="s">
        <v>311</v>
      </c>
      <c r="L7" s="1054"/>
      <c r="M7" s="1054"/>
      <c r="N7" s="366" t="s">
        <v>312</v>
      </c>
      <c r="O7" s="87"/>
      <c r="P7" s="1067"/>
      <c r="Q7" s="1070"/>
      <c r="R7" s="1075"/>
      <c r="S7" s="1075"/>
      <c r="T7" s="1075"/>
      <c r="U7" s="1075"/>
      <c r="V7" s="1078"/>
      <c r="W7" s="1"/>
      <c r="X7" s="1039"/>
      <c r="Y7" s="1041"/>
      <c r="Z7" s="1041"/>
      <c r="AA7" s="1075"/>
      <c r="AB7" s="1039"/>
      <c r="AC7" s="1041"/>
      <c r="AD7" s="1041"/>
      <c r="AE7" s="1078"/>
      <c r="AG7" s="906"/>
      <c r="AH7" s="1046"/>
      <c r="AI7" s="352" t="s">
        <v>290</v>
      </c>
      <c r="AJ7" s="906"/>
      <c r="AK7" s="1034"/>
      <c r="AL7" s="1051"/>
      <c r="AM7" s="329"/>
      <c r="AN7" s="1024"/>
      <c r="AO7" s="1025"/>
      <c r="AP7" s="906"/>
      <c r="AQ7" s="1046"/>
      <c r="AR7" s="353" t="s">
        <v>290</v>
      </c>
      <c r="AS7" s="1049"/>
      <c r="AT7" s="906"/>
      <c r="AU7" s="1034"/>
    </row>
    <row r="8" spans="2:47" ht="20.100000000000001" customHeight="1">
      <c r="B8" s="532" t="s">
        <v>44</v>
      </c>
      <c r="C8" s="559" t="s">
        <v>347</v>
      </c>
      <c r="D8" s="560">
        <f>計算シート１!F5</f>
        <v>0</v>
      </c>
      <c r="E8" s="561">
        <f>D8*関係係数シート!$E4</f>
        <v>0</v>
      </c>
      <c r="F8" s="562">
        <f>D8*関係係数シート!$F4</f>
        <v>0</v>
      </c>
      <c r="G8" s="561">
        <f t="array" ref="G8:G46">MMULT(関係係数シート!BG4:CS42,D8:D46)</f>
        <v>0</v>
      </c>
      <c r="H8" s="561">
        <f>G8*関係係数シート!D4</f>
        <v>0</v>
      </c>
      <c r="I8" s="563">
        <f t="array" ref="I8:I46">MMULT(関係係数シート!Q4:BC42,計算シート２!H8:H46)</f>
        <v>0</v>
      </c>
      <c r="J8" s="564">
        <f>I8*関係係数シート!$E4</f>
        <v>0</v>
      </c>
      <c r="K8" s="565">
        <f>I8*関係係数シート!$F4</f>
        <v>0</v>
      </c>
      <c r="L8" s="564">
        <f t="shared" ref="L8:L46" si="0">D8+I8</f>
        <v>0</v>
      </c>
      <c r="M8" s="564">
        <f t="shared" ref="M8:M46" si="1">E8+J8</f>
        <v>0</v>
      </c>
      <c r="N8" s="566">
        <f t="shared" ref="N8:N46" si="2">F8+K8</f>
        <v>0</v>
      </c>
      <c r="O8" s="85"/>
      <c r="P8" s="567"/>
      <c r="Q8" s="568"/>
      <c r="R8" s="569">
        <f>$Q$47*関係係数シート!G4</f>
        <v>0</v>
      </c>
      <c r="S8" s="569">
        <f>R8*関係係数シート!D4</f>
        <v>0</v>
      </c>
      <c r="T8" s="569">
        <f t="array" ref="T8:T46">MMULT(関係係数シート!Q4:BC42,S8:S46)</f>
        <v>0</v>
      </c>
      <c r="U8" s="569">
        <f>T8*関係係数シート!E4</f>
        <v>0</v>
      </c>
      <c r="V8" s="570">
        <f>T8*関係係数シート!F4</f>
        <v>0</v>
      </c>
      <c r="W8" s="4"/>
      <c r="X8" s="571">
        <f>ROUND(D8*関係係数シート!$H4,0)</f>
        <v>0</v>
      </c>
      <c r="Y8" s="572">
        <f>ROUND(I8*関係係数シート!$H4,0)</f>
        <v>0</v>
      </c>
      <c r="Z8" s="572">
        <f>X8+Y8</f>
        <v>0</v>
      </c>
      <c r="AA8" s="573">
        <f>ROUND(T8*関係係数シート!H4,0)</f>
        <v>0</v>
      </c>
      <c r="AB8" s="574">
        <f>ROUND(D8*関係係数シート!$I4,0)</f>
        <v>0</v>
      </c>
      <c r="AC8" s="575">
        <f>ROUND(I8*関係係数シート!$I4,0)</f>
        <v>0</v>
      </c>
      <c r="AD8" s="575">
        <f>AB8+AC8</f>
        <v>0</v>
      </c>
      <c r="AE8" s="576">
        <f>ROUND(T8*関係係数シート!I4,0)</f>
        <v>0</v>
      </c>
      <c r="AG8" s="577">
        <f t="shared" ref="AG8:AG46" si="3">L8+T8</f>
        <v>0</v>
      </c>
      <c r="AH8" s="578">
        <f t="shared" ref="AH8:AH46" si="4">M8+U8</f>
        <v>0</v>
      </c>
      <c r="AI8" s="579">
        <f t="shared" ref="AI8:AI46" si="5">N8+V8</f>
        <v>0</v>
      </c>
      <c r="AJ8" s="577">
        <f>Z8+AA8</f>
        <v>0</v>
      </c>
      <c r="AK8" s="580">
        <f>AD8+AE8</f>
        <v>0</v>
      </c>
      <c r="AL8" s="581">
        <f>RANK(AG8,$AG$8:$AG$46)</f>
        <v>1</v>
      </c>
      <c r="AM8" s="330"/>
      <c r="AN8" s="582">
        <v>1</v>
      </c>
      <c r="AO8" s="583" t="str">
        <f>INDEX($C$8:$C$46,MATCH(AN8,$AL$8:$AL$46,0),1)</f>
        <v>農林漁業</v>
      </c>
      <c r="AP8" s="584">
        <f>INDEX(AG$8:AG$46,MATCH($AN8,$AL$8:$AL$46,0),1)</f>
        <v>0</v>
      </c>
      <c r="AQ8" s="585">
        <f>INDEX(AH$8:AH$46,MATCH($AN8,$AL$8:$AL$46,0),1)</f>
        <v>0</v>
      </c>
      <c r="AR8" s="586">
        <f>INDEX(AI$8:AI$46,MATCH($AN8,$AL$8:$AL$46,0),1)</f>
        <v>0</v>
      </c>
      <c r="AS8" s="587" t="e">
        <f>SUM(AP$8:AP8)/SUM($AP$8:$AP$46)</f>
        <v>#N/A</v>
      </c>
      <c r="AT8" s="588">
        <f>INDEX(AJ$8:AJ$46,MATCH($AN8,$AL$8:$AL$46,0),1)</f>
        <v>0</v>
      </c>
      <c r="AU8" s="589">
        <f>INDEX(AK$8:AK$46,MATCH($AN8,$AL$8:$AL$46,0),1)</f>
        <v>0</v>
      </c>
    </row>
    <row r="9" spans="2:47" ht="20.100000000000001" customHeight="1">
      <c r="B9" s="537" t="s">
        <v>19</v>
      </c>
      <c r="C9" s="590" t="s">
        <v>0</v>
      </c>
      <c r="D9" s="591">
        <f>計算シート１!F6</f>
        <v>0</v>
      </c>
      <c r="E9" s="592">
        <f>D9*関係係数シート!$E5</f>
        <v>0</v>
      </c>
      <c r="F9" s="593">
        <f>D9*関係係数シート!$F5</f>
        <v>0</v>
      </c>
      <c r="G9" s="592">
        <v>0</v>
      </c>
      <c r="H9" s="592">
        <f>G9*関係係数シート!D5</f>
        <v>0</v>
      </c>
      <c r="I9" s="594">
        <v>0</v>
      </c>
      <c r="J9" s="592">
        <f>I9*関係係数シート!$E5</f>
        <v>0</v>
      </c>
      <c r="K9" s="593">
        <f>I9*関係係数シート!$F5</f>
        <v>0</v>
      </c>
      <c r="L9" s="592">
        <f t="shared" si="0"/>
        <v>0</v>
      </c>
      <c r="M9" s="592">
        <f t="shared" si="1"/>
        <v>0</v>
      </c>
      <c r="N9" s="541">
        <f t="shared" si="2"/>
        <v>0</v>
      </c>
      <c r="O9" s="85"/>
      <c r="P9" s="595"/>
      <c r="Q9" s="596"/>
      <c r="R9" s="597">
        <f>$Q$47*関係係数シート!G5</f>
        <v>0</v>
      </c>
      <c r="S9" s="597">
        <f>R9*関係係数シート!D5</f>
        <v>0</v>
      </c>
      <c r="T9" s="597">
        <v>0</v>
      </c>
      <c r="U9" s="597">
        <f>T9*関係係数シート!E5</f>
        <v>0</v>
      </c>
      <c r="V9" s="598">
        <f>T9*関係係数シート!F5</f>
        <v>0</v>
      </c>
      <c r="W9" s="5"/>
      <c r="X9" s="599">
        <f>ROUND(D9*関係係数シート!$H5,0)</f>
        <v>0</v>
      </c>
      <c r="Y9" s="600">
        <f>ROUND(I9*関係係数シート!$H5,0)</f>
        <v>0</v>
      </c>
      <c r="Z9" s="600">
        <f t="shared" ref="Z9:Z46" si="6">X9+Y9</f>
        <v>0</v>
      </c>
      <c r="AA9" s="601">
        <f>ROUND(T9*関係係数シート!H5,0)</f>
        <v>0</v>
      </c>
      <c r="AB9" s="592">
        <f>ROUND(D9*関係係数シート!$I5,0)</f>
        <v>0</v>
      </c>
      <c r="AC9" s="593">
        <f>ROUND(I9*関係係数シート!$I5,0)</f>
        <v>0</v>
      </c>
      <c r="AD9" s="593">
        <f t="shared" ref="AD9:AD46" si="7">AB9+AC9</f>
        <v>0</v>
      </c>
      <c r="AE9" s="541">
        <f>ROUND(T9*関係係数シート!I5,0)</f>
        <v>0</v>
      </c>
      <c r="AG9" s="602">
        <f t="shared" si="3"/>
        <v>0</v>
      </c>
      <c r="AH9" s="603">
        <f t="shared" si="4"/>
        <v>0</v>
      </c>
      <c r="AI9" s="604">
        <f t="shared" si="5"/>
        <v>0</v>
      </c>
      <c r="AJ9" s="602">
        <f t="shared" ref="AJ9:AJ46" si="8">Z9+AA9</f>
        <v>0</v>
      </c>
      <c r="AK9" s="605">
        <f t="shared" ref="AK9:AK46" si="9">AD9+AE9</f>
        <v>0</v>
      </c>
      <c r="AL9" s="606">
        <f t="shared" ref="AL9:AL46" si="10">RANK(AG9,$AG$8:$AG$46)</f>
        <v>1</v>
      </c>
      <c r="AM9" s="330"/>
      <c r="AN9" s="607">
        <v>2</v>
      </c>
      <c r="AO9" s="608" t="e">
        <f t="shared" ref="AO9:AO46" si="11">INDEX($C$8:$C$46,MATCH(AN9,$AL$8:$AL$46,0),1)</f>
        <v>#N/A</v>
      </c>
      <c r="AP9" s="609" t="e">
        <f t="shared" ref="AP9:AP46" si="12">INDEX(AG$8:AG$46,MATCH($AN9,$AL$8:$AL$46,0),1)</f>
        <v>#N/A</v>
      </c>
      <c r="AQ9" s="610" t="e">
        <f t="shared" ref="AQ9:AQ46" si="13">INDEX(AH$8:AH$46,MATCH($AN9,$AL$8:$AL$46,0),1)</f>
        <v>#N/A</v>
      </c>
      <c r="AR9" s="611" t="e">
        <f t="shared" ref="AR9:AR46" si="14">INDEX(AI$8:AI$46,MATCH($AN9,$AL$8:$AL$46,0),1)</f>
        <v>#N/A</v>
      </c>
      <c r="AS9" s="612" t="e">
        <f>SUM(AP$8:AP9)/SUM($AP$8:$AP$46)</f>
        <v>#N/A</v>
      </c>
      <c r="AT9" s="613" t="e">
        <f t="shared" ref="AT9:AT46" si="15">INDEX(AJ$8:AJ$46,MATCH($AN9,$AL$8:$AL$46,0),1)</f>
        <v>#N/A</v>
      </c>
      <c r="AU9" s="614" t="e">
        <f t="shared" ref="AU9:AU46" si="16">INDEX(AK$8:AK$46,MATCH($AN9,$AL$8:$AL$46,0),1)</f>
        <v>#N/A</v>
      </c>
    </row>
    <row r="10" spans="2:47" ht="20.100000000000001" customHeight="1">
      <c r="B10" s="537" t="s">
        <v>20</v>
      </c>
      <c r="C10" s="590" t="s">
        <v>87</v>
      </c>
      <c r="D10" s="591">
        <f>計算シート１!F7</f>
        <v>0</v>
      </c>
      <c r="E10" s="592">
        <f>D10*関係係数シート!$E6</f>
        <v>0</v>
      </c>
      <c r="F10" s="593">
        <f>D10*関係係数シート!$F6</f>
        <v>0</v>
      </c>
      <c r="G10" s="592">
        <v>0</v>
      </c>
      <c r="H10" s="592">
        <f>G10*関係係数シート!D6</f>
        <v>0</v>
      </c>
      <c r="I10" s="594">
        <v>0</v>
      </c>
      <c r="J10" s="592">
        <f>I10*関係係数シート!$E6</f>
        <v>0</v>
      </c>
      <c r="K10" s="593">
        <f>I10*関係係数シート!$F6</f>
        <v>0</v>
      </c>
      <c r="L10" s="592">
        <f t="shared" si="0"/>
        <v>0</v>
      </c>
      <c r="M10" s="592">
        <f t="shared" si="1"/>
        <v>0</v>
      </c>
      <c r="N10" s="541">
        <f t="shared" si="2"/>
        <v>0</v>
      </c>
      <c r="O10" s="85"/>
      <c r="P10" s="595"/>
      <c r="Q10" s="596"/>
      <c r="R10" s="597">
        <f>$Q$47*関係係数シート!G6</f>
        <v>0</v>
      </c>
      <c r="S10" s="597">
        <f>R10*関係係数シート!D6</f>
        <v>0</v>
      </c>
      <c r="T10" s="597">
        <v>0</v>
      </c>
      <c r="U10" s="597">
        <f>T10*関係係数シート!E6</f>
        <v>0</v>
      </c>
      <c r="V10" s="598">
        <f>T10*関係係数シート!F6</f>
        <v>0</v>
      </c>
      <c r="W10" s="5"/>
      <c r="X10" s="599">
        <f>ROUND(D10*関係係数シート!$H6,0)</f>
        <v>0</v>
      </c>
      <c r="Y10" s="600">
        <f>ROUND(I10*関係係数シート!$H6,0)</f>
        <v>0</v>
      </c>
      <c r="Z10" s="600">
        <f t="shared" si="6"/>
        <v>0</v>
      </c>
      <c r="AA10" s="601">
        <f>ROUND(T10*関係係数シート!H6,0)</f>
        <v>0</v>
      </c>
      <c r="AB10" s="592">
        <f>ROUND(D10*関係係数シート!$I6,0)</f>
        <v>0</v>
      </c>
      <c r="AC10" s="593">
        <f>ROUND(I10*関係係数シート!$I6,0)</f>
        <v>0</v>
      </c>
      <c r="AD10" s="593">
        <f t="shared" si="7"/>
        <v>0</v>
      </c>
      <c r="AE10" s="541">
        <f>ROUND(T10*関係係数シート!I6,0)</f>
        <v>0</v>
      </c>
      <c r="AG10" s="602">
        <f t="shared" si="3"/>
        <v>0</v>
      </c>
      <c r="AH10" s="603">
        <f t="shared" si="4"/>
        <v>0</v>
      </c>
      <c r="AI10" s="604">
        <f t="shared" si="5"/>
        <v>0</v>
      </c>
      <c r="AJ10" s="602">
        <f t="shared" si="8"/>
        <v>0</v>
      </c>
      <c r="AK10" s="605">
        <f t="shared" si="9"/>
        <v>0</v>
      </c>
      <c r="AL10" s="606">
        <f t="shared" si="10"/>
        <v>1</v>
      </c>
      <c r="AM10" s="330"/>
      <c r="AN10" s="607">
        <v>3</v>
      </c>
      <c r="AO10" s="608" t="e">
        <f t="shared" si="11"/>
        <v>#N/A</v>
      </c>
      <c r="AP10" s="609" t="e">
        <f t="shared" si="12"/>
        <v>#N/A</v>
      </c>
      <c r="AQ10" s="610" t="e">
        <f t="shared" si="13"/>
        <v>#N/A</v>
      </c>
      <c r="AR10" s="611" t="e">
        <f t="shared" si="14"/>
        <v>#N/A</v>
      </c>
      <c r="AS10" s="612" t="e">
        <f>SUM(AP$8:AP10)/SUM($AP$8:$AP$46)</f>
        <v>#N/A</v>
      </c>
      <c r="AT10" s="613" t="e">
        <f t="shared" si="15"/>
        <v>#N/A</v>
      </c>
      <c r="AU10" s="614" t="e">
        <f t="shared" si="16"/>
        <v>#N/A</v>
      </c>
    </row>
    <row r="11" spans="2:47" ht="20.100000000000001" customHeight="1">
      <c r="B11" s="537" t="s">
        <v>21</v>
      </c>
      <c r="C11" s="590" t="s">
        <v>1</v>
      </c>
      <c r="D11" s="591">
        <f>計算シート１!F8</f>
        <v>0</v>
      </c>
      <c r="E11" s="592">
        <f>D11*関係係数シート!$E7</f>
        <v>0</v>
      </c>
      <c r="F11" s="593">
        <f>D11*関係係数シート!$F7</f>
        <v>0</v>
      </c>
      <c r="G11" s="592">
        <v>0</v>
      </c>
      <c r="H11" s="592">
        <f>G11*関係係数シート!D7</f>
        <v>0</v>
      </c>
      <c r="I11" s="594">
        <v>0</v>
      </c>
      <c r="J11" s="592">
        <f>I11*関係係数シート!$E7</f>
        <v>0</v>
      </c>
      <c r="K11" s="593">
        <f>I11*関係係数シート!$F7</f>
        <v>0</v>
      </c>
      <c r="L11" s="592">
        <f t="shared" si="0"/>
        <v>0</v>
      </c>
      <c r="M11" s="592">
        <f t="shared" si="1"/>
        <v>0</v>
      </c>
      <c r="N11" s="541">
        <f t="shared" si="2"/>
        <v>0</v>
      </c>
      <c r="O11" s="85"/>
      <c r="P11" s="595"/>
      <c r="Q11" s="596"/>
      <c r="R11" s="597">
        <f>$Q$47*関係係数シート!G7</f>
        <v>0</v>
      </c>
      <c r="S11" s="597">
        <f>R11*関係係数シート!D7</f>
        <v>0</v>
      </c>
      <c r="T11" s="597">
        <v>0</v>
      </c>
      <c r="U11" s="597">
        <f>T11*関係係数シート!E7</f>
        <v>0</v>
      </c>
      <c r="V11" s="598">
        <f>T11*関係係数シート!F7</f>
        <v>0</v>
      </c>
      <c r="W11" s="5"/>
      <c r="X11" s="599">
        <f>ROUND(D11*関係係数シート!$H7,0)</f>
        <v>0</v>
      </c>
      <c r="Y11" s="600">
        <f>ROUND(I11*関係係数シート!$H7,0)</f>
        <v>0</v>
      </c>
      <c r="Z11" s="600">
        <f t="shared" si="6"/>
        <v>0</v>
      </c>
      <c r="AA11" s="601">
        <f>ROUND(T11*関係係数シート!H7,0)</f>
        <v>0</v>
      </c>
      <c r="AB11" s="592">
        <f>ROUND(D11*関係係数シート!$I7,0)</f>
        <v>0</v>
      </c>
      <c r="AC11" s="593">
        <f>ROUND(I11*関係係数シート!$I7,0)</f>
        <v>0</v>
      </c>
      <c r="AD11" s="593">
        <f t="shared" si="7"/>
        <v>0</v>
      </c>
      <c r="AE11" s="541">
        <f>ROUND(T11*関係係数シート!I7,0)</f>
        <v>0</v>
      </c>
      <c r="AG11" s="602">
        <f t="shared" si="3"/>
        <v>0</v>
      </c>
      <c r="AH11" s="603">
        <f t="shared" si="4"/>
        <v>0</v>
      </c>
      <c r="AI11" s="604">
        <f t="shared" si="5"/>
        <v>0</v>
      </c>
      <c r="AJ11" s="602">
        <f t="shared" si="8"/>
        <v>0</v>
      </c>
      <c r="AK11" s="605">
        <f t="shared" si="9"/>
        <v>0</v>
      </c>
      <c r="AL11" s="606">
        <f t="shared" si="10"/>
        <v>1</v>
      </c>
      <c r="AM11" s="330"/>
      <c r="AN11" s="607">
        <v>4</v>
      </c>
      <c r="AO11" s="608" t="e">
        <f t="shared" si="11"/>
        <v>#N/A</v>
      </c>
      <c r="AP11" s="609" t="e">
        <f t="shared" si="12"/>
        <v>#N/A</v>
      </c>
      <c r="AQ11" s="610" t="e">
        <f t="shared" si="13"/>
        <v>#N/A</v>
      </c>
      <c r="AR11" s="611" t="e">
        <f t="shared" si="14"/>
        <v>#N/A</v>
      </c>
      <c r="AS11" s="612" t="e">
        <f>SUM(AP$8:AP11)/SUM($AP$8:$AP$46)</f>
        <v>#N/A</v>
      </c>
      <c r="AT11" s="613" t="e">
        <f t="shared" si="15"/>
        <v>#N/A</v>
      </c>
      <c r="AU11" s="614" t="e">
        <f t="shared" si="16"/>
        <v>#N/A</v>
      </c>
    </row>
    <row r="12" spans="2:47" ht="20.100000000000001" customHeight="1">
      <c r="B12" s="542" t="s">
        <v>22</v>
      </c>
      <c r="C12" s="615" t="s">
        <v>2</v>
      </c>
      <c r="D12" s="616">
        <f>計算シート１!F9</f>
        <v>0</v>
      </c>
      <c r="E12" s="617">
        <f>D12*関係係数シート!$E8</f>
        <v>0</v>
      </c>
      <c r="F12" s="618">
        <f>D12*関係係数シート!$F8</f>
        <v>0</v>
      </c>
      <c r="G12" s="617">
        <v>0</v>
      </c>
      <c r="H12" s="617">
        <f>G12*関係係数シート!D8</f>
        <v>0</v>
      </c>
      <c r="I12" s="619">
        <v>0</v>
      </c>
      <c r="J12" s="617">
        <f>I12*関係係数シート!$E8</f>
        <v>0</v>
      </c>
      <c r="K12" s="618">
        <f>I12*関係係数シート!$F8</f>
        <v>0</v>
      </c>
      <c r="L12" s="617">
        <f t="shared" si="0"/>
        <v>0</v>
      </c>
      <c r="M12" s="617">
        <f t="shared" si="1"/>
        <v>0</v>
      </c>
      <c r="N12" s="546">
        <f t="shared" si="2"/>
        <v>0</v>
      </c>
      <c r="O12" s="85"/>
      <c r="P12" s="620"/>
      <c r="Q12" s="621"/>
      <c r="R12" s="622">
        <f>$Q$47*関係係数シート!G8</f>
        <v>0</v>
      </c>
      <c r="S12" s="622">
        <f>R12*関係係数シート!D8</f>
        <v>0</v>
      </c>
      <c r="T12" s="622">
        <v>0</v>
      </c>
      <c r="U12" s="622">
        <f>T12*関係係数シート!E8</f>
        <v>0</v>
      </c>
      <c r="V12" s="623">
        <f>T12*関係係数シート!F8</f>
        <v>0</v>
      </c>
      <c r="W12" s="5"/>
      <c r="X12" s="624">
        <f>ROUND(D12*関係係数シート!$H8,0)</f>
        <v>0</v>
      </c>
      <c r="Y12" s="625">
        <f>ROUND(I12*関係係数シート!$H8,0)</f>
        <v>0</v>
      </c>
      <c r="Z12" s="625">
        <f t="shared" si="6"/>
        <v>0</v>
      </c>
      <c r="AA12" s="626">
        <f>ROUND(T12*関係係数シート!H8,0)</f>
        <v>0</v>
      </c>
      <c r="AB12" s="617">
        <f>ROUND(D12*関係係数シート!$I8,0)</f>
        <v>0</v>
      </c>
      <c r="AC12" s="618">
        <f>ROUND(I12*関係係数シート!$I8,0)</f>
        <v>0</v>
      </c>
      <c r="AD12" s="618">
        <f t="shared" si="7"/>
        <v>0</v>
      </c>
      <c r="AE12" s="546">
        <f>ROUND(T12*関係係数シート!I8,0)</f>
        <v>0</v>
      </c>
      <c r="AG12" s="627">
        <f t="shared" si="3"/>
        <v>0</v>
      </c>
      <c r="AH12" s="628">
        <f t="shared" si="4"/>
        <v>0</v>
      </c>
      <c r="AI12" s="629">
        <f t="shared" si="5"/>
        <v>0</v>
      </c>
      <c r="AJ12" s="627">
        <f t="shared" si="8"/>
        <v>0</v>
      </c>
      <c r="AK12" s="630">
        <f t="shared" si="9"/>
        <v>0</v>
      </c>
      <c r="AL12" s="631">
        <f t="shared" si="10"/>
        <v>1</v>
      </c>
      <c r="AM12" s="330"/>
      <c r="AN12" s="632">
        <v>5</v>
      </c>
      <c r="AO12" s="633" t="e">
        <f t="shared" si="11"/>
        <v>#N/A</v>
      </c>
      <c r="AP12" s="634" t="e">
        <f t="shared" si="12"/>
        <v>#N/A</v>
      </c>
      <c r="AQ12" s="635" t="e">
        <f t="shared" si="13"/>
        <v>#N/A</v>
      </c>
      <c r="AR12" s="636" t="e">
        <f t="shared" si="14"/>
        <v>#N/A</v>
      </c>
      <c r="AS12" s="637" t="e">
        <f>SUM(AP$8:AP12)/SUM($AP$8:$AP$46)</f>
        <v>#N/A</v>
      </c>
      <c r="AT12" s="638" t="e">
        <f t="shared" si="15"/>
        <v>#N/A</v>
      </c>
      <c r="AU12" s="639" t="e">
        <f t="shared" si="16"/>
        <v>#N/A</v>
      </c>
    </row>
    <row r="13" spans="2:47" ht="20.100000000000001" customHeight="1">
      <c r="B13" s="547" t="s">
        <v>23</v>
      </c>
      <c r="C13" s="640" t="s">
        <v>3</v>
      </c>
      <c r="D13" s="641">
        <f>計算シート１!F10</f>
        <v>0</v>
      </c>
      <c r="E13" s="642">
        <f>D13*関係係数シート!$E9</f>
        <v>0</v>
      </c>
      <c r="F13" s="643">
        <f>D13*関係係数シート!$F9</f>
        <v>0</v>
      </c>
      <c r="G13" s="642">
        <v>0</v>
      </c>
      <c r="H13" s="642">
        <f>G13*関係係数シート!D9</f>
        <v>0</v>
      </c>
      <c r="I13" s="644">
        <v>0</v>
      </c>
      <c r="J13" s="642">
        <f>I13*関係係数シート!$E9</f>
        <v>0</v>
      </c>
      <c r="K13" s="643">
        <f>I13*関係係数シート!$F9</f>
        <v>0</v>
      </c>
      <c r="L13" s="642">
        <f t="shared" si="0"/>
        <v>0</v>
      </c>
      <c r="M13" s="642">
        <f t="shared" si="1"/>
        <v>0</v>
      </c>
      <c r="N13" s="551">
        <f t="shared" si="2"/>
        <v>0</v>
      </c>
      <c r="O13" s="85"/>
      <c r="P13" s="645"/>
      <c r="Q13" s="646"/>
      <c r="R13" s="647">
        <f>$Q$47*関係係数シート!G9</f>
        <v>0</v>
      </c>
      <c r="S13" s="647">
        <f>R13*関係係数シート!D9</f>
        <v>0</v>
      </c>
      <c r="T13" s="647">
        <v>0</v>
      </c>
      <c r="U13" s="647">
        <f>T13*関係係数シート!E9</f>
        <v>0</v>
      </c>
      <c r="V13" s="648">
        <f>T13*関係係数シート!F9</f>
        <v>0</v>
      </c>
      <c r="W13" s="5"/>
      <c r="X13" s="649">
        <f>ROUND(D13*関係係数シート!$H9,0)</f>
        <v>0</v>
      </c>
      <c r="Y13" s="650">
        <f>ROUND(I13*関係係数シート!$H9,0)</f>
        <v>0</v>
      </c>
      <c r="Z13" s="650">
        <f t="shared" si="6"/>
        <v>0</v>
      </c>
      <c r="AA13" s="651">
        <f>ROUND(T13*関係係数シート!H9,0)</f>
        <v>0</v>
      </c>
      <c r="AB13" s="642">
        <f>ROUND(D13*関係係数シート!$I9,0)</f>
        <v>0</v>
      </c>
      <c r="AC13" s="643">
        <f>ROUND(I13*関係係数シート!$I9,0)</f>
        <v>0</v>
      </c>
      <c r="AD13" s="643">
        <f t="shared" si="7"/>
        <v>0</v>
      </c>
      <c r="AE13" s="551">
        <f>ROUND(T13*関係係数シート!I9,0)</f>
        <v>0</v>
      </c>
      <c r="AG13" s="652">
        <f t="shared" si="3"/>
        <v>0</v>
      </c>
      <c r="AH13" s="653">
        <f t="shared" si="4"/>
        <v>0</v>
      </c>
      <c r="AI13" s="654">
        <f t="shared" si="5"/>
        <v>0</v>
      </c>
      <c r="AJ13" s="652">
        <f t="shared" si="8"/>
        <v>0</v>
      </c>
      <c r="AK13" s="655">
        <f t="shared" si="9"/>
        <v>0</v>
      </c>
      <c r="AL13" s="656">
        <f t="shared" si="10"/>
        <v>1</v>
      </c>
      <c r="AM13" s="330"/>
      <c r="AN13" s="657">
        <v>6</v>
      </c>
      <c r="AO13" s="658" t="e">
        <f t="shared" si="11"/>
        <v>#N/A</v>
      </c>
      <c r="AP13" s="659" t="e">
        <f t="shared" si="12"/>
        <v>#N/A</v>
      </c>
      <c r="AQ13" s="660" t="e">
        <f t="shared" si="13"/>
        <v>#N/A</v>
      </c>
      <c r="AR13" s="661" t="e">
        <f t="shared" si="14"/>
        <v>#N/A</v>
      </c>
      <c r="AS13" s="662" t="e">
        <f>SUM(AP$8:AP13)/SUM($AP$8:$AP$46)</f>
        <v>#N/A</v>
      </c>
      <c r="AT13" s="663" t="e">
        <f t="shared" si="15"/>
        <v>#N/A</v>
      </c>
      <c r="AU13" s="664" t="e">
        <f t="shared" si="16"/>
        <v>#N/A</v>
      </c>
    </row>
    <row r="14" spans="2:47" ht="20.100000000000001" customHeight="1">
      <c r="B14" s="537" t="s">
        <v>24</v>
      </c>
      <c r="C14" s="590" t="s">
        <v>4</v>
      </c>
      <c r="D14" s="591">
        <f>計算シート１!F11</f>
        <v>0</v>
      </c>
      <c r="E14" s="592">
        <f>D14*関係係数シート!$E10</f>
        <v>0</v>
      </c>
      <c r="F14" s="593">
        <f>D14*関係係数シート!$F10</f>
        <v>0</v>
      </c>
      <c r="G14" s="592">
        <v>0</v>
      </c>
      <c r="H14" s="592">
        <f>G14*関係係数シート!D10</f>
        <v>0</v>
      </c>
      <c r="I14" s="594">
        <v>0</v>
      </c>
      <c r="J14" s="592">
        <f>I14*関係係数シート!$E10</f>
        <v>0</v>
      </c>
      <c r="K14" s="593">
        <f>I14*関係係数シート!$F10</f>
        <v>0</v>
      </c>
      <c r="L14" s="592">
        <f t="shared" si="0"/>
        <v>0</v>
      </c>
      <c r="M14" s="592">
        <f t="shared" si="1"/>
        <v>0</v>
      </c>
      <c r="N14" s="541">
        <f t="shared" si="2"/>
        <v>0</v>
      </c>
      <c r="O14" s="85"/>
      <c r="P14" s="595"/>
      <c r="Q14" s="596"/>
      <c r="R14" s="597">
        <f>$Q$47*関係係数シート!G10</f>
        <v>0</v>
      </c>
      <c r="S14" s="597">
        <f>R14*関係係数シート!D10</f>
        <v>0</v>
      </c>
      <c r="T14" s="597">
        <v>0</v>
      </c>
      <c r="U14" s="597">
        <f>T14*関係係数シート!E10</f>
        <v>0</v>
      </c>
      <c r="V14" s="598">
        <f>T14*関係係数シート!F10</f>
        <v>0</v>
      </c>
      <c r="W14" s="5"/>
      <c r="X14" s="599">
        <f>ROUND(D14*関係係数シート!$H10,0)</f>
        <v>0</v>
      </c>
      <c r="Y14" s="600">
        <f>ROUND(I14*関係係数シート!$H10,0)</f>
        <v>0</v>
      </c>
      <c r="Z14" s="600">
        <f t="shared" si="6"/>
        <v>0</v>
      </c>
      <c r="AA14" s="601">
        <f>ROUND(T14*関係係数シート!H10,0)</f>
        <v>0</v>
      </c>
      <c r="AB14" s="592">
        <f>ROUND(D14*関係係数シート!$I10,0)</f>
        <v>0</v>
      </c>
      <c r="AC14" s="593">
        <f>ROUND(I14*関係係数シート!$I10,0)</f>
        <v>0</v>
      </c>
      <c r="AD14" s="593">
        <f t="shared" si="7"/>
        <v>0</v>
      </c>
      <c r="AE14" s="541">
        <f>ROUND(T14*関係係数シート!I10,0)</f>
        <v>0</v>
      </c>
      <c r="AG14" s="602">
        <f t="shared" si="3"/>
        <v>0</v>
      </c>
      <c r="AH14" s="603">
        <f t="shared" si="4"/>
        <v>0</v>
      </c>
      <c r="AI14" s="604">
        <f t="shared" si="5"/>
        <v>0</v>
      </c>
      <c r="AJ14" s="602">
        <f t="shared" si="8"/>
        <v>0</v>
      </c>
      <c r="AK14" s="605">
        <f t="shared" si="9"/>
        <v>0</v>
      </c>
      <c r="AL14" s="606">
        <f t="shared" si="10"/>
        <v>1</v>
      </c>
      <c r="AM14" s="330"/>
      <c r="AN14" s="607">
        <v>7</v>
      </c>
      <c r="AO14" s="608" t="e">
        <f t="shared" si="11"/>
        <v>#N/A</v>
      </c>
      <c r="AP14" s="609" t="e">
        <f t="shared" si="12"/>
        <v>#N/A</v>
      </c>
      <c r="AQ14" s="610" t="e">
        <f t="shared" si="13"/>
        <v>#N/A</v>
      </c>
      <c r="AR14" s="611" t="e">
        <f t="shared" si="14"/>
        <v>#N/A</v>
      </c>
      <c r="AS14" s="612" t="e">
        <f>SUM(AP$8:AP14)/SUM($AP$8:$AP$46)</f>
        <v>#N/A</v>
      </c>
      <c r="AT14" s="613" t="e">
        <f t="shared" si="15"/>
        <v>#N/A</v>
      </c>
      <c r="AU14" s="614" t="e">
        <f t="shared" si="16"/>
        <v>#N/A</v>
      </c>
    </row>
    <row r="15" spans="2:47" ht="20.100000000000001" customHeight="1">
      <c r="B15" s="537" t="s">
        <v>25</v>
      </c>
      <c r="C15" s="590" t="s">
        <v>348</v>
      </c>
      <c r="D15" s="591">
        <f>計算シート１!F12</f>
        <v>0</v>
      </c>
      <c r="E15" s="592">
        <f>D15*関係係数シート!$E11</f>
        <v>0</v>
      </c>
      <c r="F15" s="593">
        <f>D15*関係係数シート!$F11</f>
        <v>0</v>
      </c>
      <c r="G15" s="592">
        <v>0</v>
      </c>
      <c r="H15" s="592">
        <f>G15*関係係数シート!D11</f>
        <v>0</v>
      </c>
      <c r="I15" s="594">
        <v>0</v>
      </c>
      <c r="J15" s="592">
        <f>I15*関係係数シート!$E11</f>
        <v>0</v>
      </c>
      <c r="K15" s="593">
        <f>I15*関係係数シート!$F11</f>
        <v>0</v>
      </c>
      <c r="L15" s="592">
        <f t="shared" si="0"/>
        <v>0</v>
      </c>
      <c r="M15" s="592">
        <f t="shared" si="1"/>
        <v>0</v>
      </c>
      <c r="N15" s="541">
        <f t="shared" si="2"/>
        <v>0</v>
      </c>
      <c r="O15" s="85"/>
      <c r="P15" s="595"/>
      <c r="Q15" s="596"/>
      <c r="R15" s="597">
        <f>$Q$47*関係係数シート!G11</f>
        <v>0</v>
      </c>
      <c r="S15" s="597">
        <f>R15*関係係数シート!D11</f>
        <v>0</v>
      </c>
      <c r="T15" s="597">
        <v>0</v>
      </c>
      <c r="U15" s="597">
        <f>T15*関係係数シート!E11</f>
        <v>0</v>
      </c>
      <c r="V15" s="598">
        <f>T15*関係係数シート!F11</f>
        <v>0</v>
      </c>
      <c r="W15" s="5"/>
      <c r="X15" s="599">
        <f>ROUND(D15*関係係数シート!$H11,0)</f>
        <v>0</v>
      </c>
      <c r="Y15" s="600">
        <f>ROUND(I15*関係係数シート!$H11,0)</f>
        <v>0</v>
      </c>
      <c r="Z15" s="600">
        <f t="shared" si="6"/>
        <v>0</v>
      </c>
      <c r="AA15" s="601">
        <f>ROUND(T15*関係係数シート!H11,0)</f>
        <v>0</v>
      </c>
      <c r="AB15" s="592">
        <f>ROUND(D15*関係係数シート!$I11,0)</f>
        <v>0</v>
      </c>
      <c r="AC15" s="593">
        <f>ROUND(I15*関係係数シート!$I11,0)</f>
        <v>0</v>
      </c>
      <c r="AD15" s="593">
        <f t="shared" si="7"/>
        <v>0</v>
      </c>
      <c r="AE15" s="541">
        <f>ROUND(T15*関係係数シート!I11,0)</f>
        <v>0</v>
      </c>
      <c r="AG15" s="602">
        <f t="shared" si="3"/>
        <v>0</v>
      </c>
      <c r="AH15" s="603">
        <f t="shared" si="4"/>
        <v>0</v>
      </c>
      <c r="AI15" s="604">
        <f t="shared" si="5"/>
        <v>0</v>
      </c>
      <c r="AJ15" s="602">
        <f t="shared" si="8"/>
        <v>0</v>
      </c>
      <c r="AK15" s="605">
        <f t="shared" si="9"/>
        <v>0</v>
      </c>
      <c r="AL15" s="606">
        <f t="shared" si="10"/>
        <v>1</v>
      </c>
      <c r="AM15" s="330"/>
      <c r="AN15" s="607">
        <v>8</v>
      </c>
      <c r="AO15" s="608" t="e">
        <f t="shared" si="11"/>
        <v>#N/A</v>
      </c>
      <c r="AP15" s="609" t="e">
        <f t="shared" si="12"/>
        <v>#N/A</v>
      </c>
      <c r="AQ15" s="610" t="e">
        <f t="shared" si="13"/>
        <v>#N/A</v>
      </c>
      <c r="AR15" s="611" t="e">
        <f t="shared" si="14"/>
        <v>#N/A</v>
      </c>
      <c r="AS15" s="612" t="e">
        <f>SUM(AP$8:AP15)/SUM($AP$8:$AP$46)</f>
        <v>#N/A</v>
      </c>
      <c r="AT15" s="613" t="e">
        <f t="shared" si="15"/>
        <v>#N/A</v>
      </c>
      <c r="AU15" s="614" t="e">
        <f t="shared" si="16"/>
        <v>#N/A</v>
      </c>
    </row>
    <row r="16" spans="2:47" ht="20.100000000000001" customHeight="1">
      <c r="B16" s="537" t="s">
        <v>26</v>
      </c>
      <c r="C16" s="590" t="s">
        <v>5</v>
      </c>
      <c r="D16" s="591">
        <f>計算シート１!F13</f>
        <v>0</v>
      </c>
      <c r="E16" s="592">
        <f>D16*関係係数シート!$E12</f>
        <v>0</v>
      </c>
      <c r="F16" s="593">
        <f>D16*関係係数シート!$F12</f>
        <v>0</v>
      </c>
      <c r="G16" s="592">
        <v>0</v>
      </c>
      <c r="H16" s="592">
        <f>G16*関係係数シート!D12</f>
        <v>0</v>
      </c>
      <c r="I16" s="594">
        <v>0</v>
      </c>
      <c r="J16" s="592">
        <f>I16*関係係数シート!$E12</f>
        <v>0</v>
      </c>
      <c r="K16" s="593">
        <f>I16*関係係数シート!$F12</f>
        <v>0</v>
      </c>
      <c r="L16" s="592">
        <f t="shared" si="0"/>
        <v>0</v>
      </c>
      <c r="M16" s="592">
        <f t="shared" si="1"/>
        <v>0</v>
      </c>
      <c r="N16" s="541">
        <f t="shared" si="2"/>
        <v>0</v>
      </c>
      <c r="O16" s="85"/>
      <c r="P16" s="595"/>
      <c r="Q16" s="596"/>
      <c r="R16" s="597">
        <f>$Q$47*関係係数シート!G12</f>
        <v>0</v>
      </c>
      <c r="S16" s="597">
        <f>R16*関係係数シート!D12</f>
        <v>0</v>
      </c>
      <c r="T16" s="597">
        <v>0</v>
      </c>
      <c r="U16" s="597">
        <f>T16*関係係数シート!E12</f>
        <v>0</v>
      </c>
      <c r="V16" s="598">
        <f>T16*関係係数シート!F12</f>
        <v>0</v>
      </c>
      <c r="W16" s="5"/>
      <c r="X16" s="599">
        <f>ROUND(D16*関係係数シート!$H12,0)</f>
        <v>0</v>
      </c>
      <c r="Y16" s="600">
        <f>ROUND(I16*関係係数シート!$H12,0)</f>
        <v>0</v>
      </c>
      <c r="Z16" s="600">
        <f t="shared" si="6"/>
        <v>0</v>
      </c>
      <c r="AA16" s="601">
        <f>ROUND(T16*関係係数シート!H12,0)</f>
        <v>0</v>
      </c>
      <c r="AB16" s="592">
        <f>ROUND(D16*関係係数シート!$I12,0)</f>
        <v>0</v>
      </c>
      <c r="AC16" s="593">
        <f>ROUND(I16*関係係数シート!$I12,0)</f>
        <v>0</v>
      </c>
      <c r="AD16" s="593">
        <f t="shared" si="7"/>
        <v>0</v>
      </c>
      <c r="AE16" s="541">
        <f>ROUND(T16*関係係数シート!I12,0)</f>
        <v>0</v>
      </c>
      <c r="AG16" s="602">
        <f t="shared" si="3"/>
        <v>0</v>
      </c>
      <c r="AH16" s="603">
        <f t="shared" si="4"/>
        <v>0</v>
      </c>
      <c r="AI16" s="604">
        <f t="shared" si="5"/>
        <v>0</v>
      </c>
      <c r="AJ16" s="602">
        <f t="shared" si="8"/>
        <v>0</v>
      </c>
      <c r="AK16" s="605">
        <f t="shared" si="9"/>
        <v>0</v>
      </c>
      <c r="AL16" s="606">
        <f t="shared" si="10"/>
        <v>1</v>
      </c>
      <c r="AM16" s="330"/>
      <c r="AN16" s="607">
        <v>9</v>
      </c>
      <c r="AO16" s="608" t="e">
        <f t="shared" si="11"/>
        <v>#N/A</v>
      </c>
      <c r="AP16" s="609" t="e">
        <f t="shared" si="12"/>
        <v>#N/A</v>
      </c>
      <c r="AQ16" s="610" t="e">
        <f t="shared" si="13"/>
        <v>#N/A</v>
      </c>
      <c r="AR16" s="611" t="e">
        <f t="shared" si="14"/>
        <v>#N/A</v>
      </c>
      <c r="AS16" s="612" t="e">
        <f>SUM(AP$8:AP16)/SUM($AP$8:$AP$46)</f>
        <v>#N/A</v>
      </c>
      <c r="AT16" s="613" t="e">
        <f t="shared" si="15"/>
        <v>#N/A</v>
      </c>
      <c r="AU16" s="614" t="e">
        <f t="shared" si="16"/>
        <v>#N/A</v>
      </c>
    </row>
    <row r="17" spans="2:47" ht="20.100000000000001" customHeight="1">
      <c r="B17" s="542" t="s">
        <v>27</v>
      </c>
      <c r="C17" s="615" t="s">
        <v>6</v>
      </c>
      <c r="D17" s="616">
        <f>計算シート１!F14</f>
        <v>0</v>
      </c>
      <c r="E17" s="617">
        <f>D17*関係係数シート!$E13</f>
        <v>0</v>
      </c>
      <c r="F17" s="618">
        <f>D17*関係係数シート!$F13</f>
        <v>0</v>
      </c>
      <c r="G17" s="617">
        <v>0</v>
      </c>
      <c r="H17" s="617">
        <f>G17*関係係数シート!D13</f>
        <v>0</v>
      </c>
      <c r="I17" s="619">
        <v>0</v>
      </c>
      <c r="J17" s="617">
        <f>I17*関係係数シート!$E13</f>
        <v>0</v>
      </c>
      <c r="K17" s="618">
        <f>I17*関係係数シート!$F13</f>
        <v>0</v>
      </c>
      <c r="L17" s="617">
        <f t="shared" si="0"/>
        <v>0</v>
      </c>
      <c r="M17" s="617">
        <f t="shared" si="1"/>
        <v>0</v>
      </c>
      <c r="N17" s="546">
        <f t="shared" si="2"/>
        <v>0</v>
      </c>
      <c r="O17" s="85"/>
      <c r="P17" s="620"/>
      <c r="Q17" s="621"/>
      <c r="R17" s="622">
        <f>$Q$47*関係係数シート!G13</f>
        <v>0</v>
      </c>
      <c r="S17" s="622">
        <f>R17*関係係数シート!D13</f>
        <v>0</v>
      </c>
      <c r="T17" s="622">
        <v>0</v>
      </c>
      <c r="U17" s="622">
        <f>T17*関係係数シート!E13</f>
        <v>0</v>
      </c>
      <c r="V17" s="623">
        <f>T17*関係係数シート!F13</f>
        <v>0</v>
      </c>
      <c r="W17" s="5"/>
      <c r="X17" s="624">
        <f>ROUND(D17*関係係数シート!$H13,0)</f>
        <v>0</v>
      </c>
      <c r="Y17" s="625">
        <f>ROUND(I17*関係係数シート!$H13,0)</f>
        <v>0</v>
      </c>
      <c r="Z17" s="625">
        <f t="shared" si="6"/>
        <v>0</v>
      </c>
      <c r="AA17" s="626">
        <f>ROUND(T17*関係係数シート!H13,0)</f>
        <v>0</v>
      </c>
      <c r="AB17" s="617">
        <f>ROUND(D17*関係係数シート!$I13,0)</f>
        <v>0</v>
      </c>
      <c r="AC17" s="618">
        <f>ROUND(I17*関係係数シート!$I13,0)</f>
        <v>0</v>
      </c>
      <c r="AD17" s="618">
        <f t="shared" si="7"/>
        <v>0</v>
      </c>
      <c r="AE17" s="546">
        <f>ROUND(T17*関係係数シート!I13,0)</f>
        <v>0</v>
      </c>
      <c r="AG17" s="627">
        <f t="shared" si="3"/>
        <v>0</v>
      </c>
      <c r="AH17" s="628">
        <f t="shared" si="4"/>
        <v>0</v>
      </c>
      <c r="AI17" s="629">
        <f t="shared" si="5"/>
        <v>0</v>
      </c>
      <c r="AJ17" s="627">
        <f t="shared" si="8"/>
        <v>0</v>
      </c>
      <c r="AK17" s="630">
        <f t="shared" si="9"/>
        <v>0</v>
      </c>
      <c r="AL17" s="631">
        <f t="shared" si="10"/>
        <v>1</v>
      </c>
      <c r="AM17" s="330"/>
      <c r="AN17" s="632">
        <v>10</v>
      </c>
      <c r="AO17" s="633" t="e">
        <f t="shared" si="11"/>
        <v>#N/A</v>
      </c>
      <c r="AP17" s="634" t="e">
        <f t="shared" si="12"/>
        <v>#N/A</v>
      </c>
      <c r="AQ17" s="635" t="e">
        <f t="shared" si="13"/>
        <v>#N/A</v>
      </c>
      <c r="AR17" s="636" t="e">
        <f t="shared" si="14"/>
        <v>#N/A</v>
      </c>
      <c r="AS17" s="637" t="e">
        <f>SUM(AP$8:AP17)/SUM($AP$8:$AP$46)</f>
        <v>#N/A</v>
      </c>
      <c r="AT17" s="638" t="e">
        <f t="shared" si="15"/>
        <v>#N/A</v>
      </c>
      <c r="AU17" s="639" t="e">
        <f t="shared" si="16"/>
        <v>#N/A</v>
      </c>
    </row>
    <row r="18" spans="2:47" ht="20.100000000000001" customHeight="1">
      <c r="B18" s="547" t="s">
        <v>28</v>
      </c>
      <c r="C18" s="640" t="s">
        <v>7</v>
      </c>
      <c r="D18" s="641">
        <f>計算シート１!F15</f>
        <v>0</v>
      </c>
      <c r="E18" s="642">
        <f>D18*関係係数シート!$E14</f>
        <v>0</v>
      </c>
      <c r="F18" s="643">
        <f>D18*関係係数シート!$F14</f>
        <v>0</v>
      </c>
      <c r="G18" s="642">
        <v>0</v>
      </c>
      <c r="H18" s="642">
        <f>G18*関係係数シート!D14</f>
        <v>0</v>
      </c>
      <c r="I18" s="644">
        <v>0</v>
      </c>
      <c r="J18" s="642">
        <f>I18*関係係数シート!$E14</f>
        <v>0</v>
      </c>
      <c r="K18" s="643">
        <f>I18*関係係数シート!$F14</f>
        <v>0</v>
      </c>
      <c r="L18" s="642">
        <f t="shared" si="0"/>
        <v>0</v>
      </c>
      <c r="M18" s="642">
        <f t="shared" si="1"/>
        <v>0</v>
      </c>
      <c r="N18" s="551">
        <f t="shared" si="2"/>
        <v>0</v>
      </c>
      <c r="O18" s="85"/>
      <c r="P18" s="645"/>
      <c r="Q18" s="646"/>
      <c r="R18" s="647">
        <f>$Q$47*関係係数シート!G14</f>
        <v>0</v>
      </c>
      <c r="S18" s="647">
        <f>R18*関係係数シート!D14</f>
        <v>0</v>
      </c>
      <c r="T18" s="647">
        <v>0</v>
      </c>
      <c r="U18" s="647">
        <f>T18*関係係数シート!E14</f>
        <v>0</v>
      </c>
      <c r="V18" s="648">
        <f>T18*関係係数シート!F14</f>
        <v>0</v>
      </c>
      <c r="W18" s="5"/>
      <c r="X18" s="649">
        <f>ROUND(D18*関係係数シート!$H14,0)</f>
        <v>0</v>
      </c>
      <c r="Y18" s="650">
        <f>ROUND(I18*関係係数シート!$H14,0)</f>
        <v>0</v>
      </c>
      <c r="Z18" s="650">
        <f t="shared" si="6"/>
        <v>0</v>
      </c>
      <c r="AA18" s="651">
        <f>ROUND(T18*関係係数シート!H14,0)</f>
        <v>0</v>
      </c>
      <c r="AB18" s="642">
        <f>ROUND(D18*関係係数シート!$I14,0)</f>
        <v>0</v>
      </c>
      <c r="AC18" s="643">
        <f>ROUND(I18*関係係数シート!$I14,0)</f>
        <v>0</v>
      </c>
      <c r="AD18" s="643">
        <f t="shared" si="7"/>
        <v>0</v>
      </c>
      <c r="AE18" s="551">
        <f>ROUND(T18*関係係数シート!I14,0)</f>
        <v>0</v>
      </c>
      <c r="AG18" s="652">
        <f t="shared" si="3"/>
        <v>0</v>
      </c>
      <c r="AH18" s="653">
        <f t="shared" si="4"/>
        <v>0</v>
      </c>
      <c r="AI18" s="654">
        <f t="shared" si="5"/>
        <v>0</v>
      </c>
      <c r="AJ18" s="652">
        <f t="shared" si="8"/>
        <v>0</v>
      </c>
      <c r="AK18" s="655">
        <f t="shared" si="9"/>
        <v>0</v>
      </c>
      <c r="AL18" s="656">
        <f t="shared" si="10"/>
        <v>1</v>
      </c>
      <c r="AM18" s="330"/>
      <c r="AN18" s="657">
        <v>11</v>
      </c>
      <c r="AO18" s="658" t="e">
        <f t="shared" si="11"/>
        <v>#N/A</v>
      </c>
      <c r="AP18" s="659" t="e">
        <f t="shared" si="12"/>
        <v>#N/A</v>
      </c>
      <c r="AQ18" s="660" t="e">
        <f t="shared" si="13"/>
        <v>#N/A</v>
      </c>
      <c r="AR18" s="661" t="e">
        <f t="shared" si="14"/>
        <v>#N/A</v>
      </c>
      <c r="AS18" s="662" t="e">
        <f>SUM(AP$8:AP18)/SUM($AP$8:$AP$46)</f>
        <v>#N/A</v>
      </c>
      <c r="AT18" s="663" t="e">
        <f t="shared" si="15"/>
        <v>#N/A</v>
      </c>
      <c r="AU18" s="664" t="e">
        <f t="shared" si="16"/>
        <v>#N/A</v>
      </c>
    </row>
    <row r="19" spans="2:47" ht="20.100000000000001" customHeight="1">
      <c r="B19" s="537" t="s">
        <v>29</v>
      </c>
      <c r="C19" s="590" t="s">
        <v>8</v>
      </c>
      <c r="D19" s="591">
        <f>計算シート１!F16</f>
        <v>0</v>
      </c>
      <c r="E19" s="592">
        <f>D19*関係係数シート!$E15</f>
        <v>0</v>
      </c>
      <c r="F19" s="593">
        <f>D19*関係係数シート!$F15</f>
        <v>0</v>
      </c>
      <c r="G19" s="592">
        <v>0</v>
      </c>
      <c r="H19" s="592">
        <f>G19*関係係数シート!D15</f>
        <v>0</v>
      </c>
      <c r="I19" s="594">
        <v>0</v>
      </c>
      <c r="J19" s="592">
        <f>I19*関係係数シート!$E15</f>
        <v>0</v>
      </c>
      <c r="K19" s="593">
        <f>I19*関係係数シート!$F15</f>
        <v>0</v>
      </c>
      <c r="L19" s="592">
        <f t="shared" si="0"/>
        <v>0</v>
      </c>
      <c r="M19" s="592">
        <f t="shared" si="1"/>
        <v>0</v>
      </c>
      <c r="N19" s="541">
        <f t="shared" si="2"/>
        <v>0</v>
      </c>
      <c r="O19" s="85"/>
      <c r="P19" s="595"/>
      <c r="Q19" s="596"/>
      <c r="R19" s="597">
        <f>$Q$47*関係係数シート!G15</f>
        <v>0</v>
      </c>
      <c r="S19" s="597">
        <f>R19*関係係数シート!D15</f>
        <v>0</v>
      </c>
      <c r="T19" s="597">
        <v>0</v>
      </c>
      <c r="U19" s="597">
        <f>T19*関係係数シート!E15</f>
        <v>0</v>
      </c>
      <c r="V19" s="598">
        <f>T19*関係係数シート!F15</f>
        <v>0</v>
      </c>
      <c r="W19" s="5"/>
      <c r="X19" s="599">
        <f>ROUND(D19*関係係数シート!$H15,0)</f>
        <v>0</v>
      </c>
      <c r="Y19" s="600">
        <f>ROUND(I19*関係係数シート!$H15,0)</f>
        <v>0</v>
      </c>
      <c r="Z19" s="600">
        <f t="shared" si="6"/>
        <v>0</v>
      </c>
      <c r="AA19" s="601">
        <f>ROUND(T19*関係係数シート!H15,0)</f>
        <v>0</v>
      </c>
      <c r="AB19" s="592">
        <f>ROUND(D19*関係係数シート!$I15,0)</f>
        <v>0</v>
      </c>
      <c r="AC19" s="593">
        <f>ROUND(I19*関係係数シート!$I15,0)</f>
        <v>0</v>
      </c>
      <c r="AD19" s="593">
        <f t="shared" si="7"/>
        <v>0</v>
      </c>
      <c r="AE19" s="541">
        <f>ROUND(T19*関係係数シート!I15,0)</f>
        <v>0</v>
      </c>
      <c r="AG19" s="602">
        <f t="shared" si="3"/>
        <v>0</v>
      </c>
      <c r="AH19" s="603">
        <f t="shared" si="4"/>
        <v>0</v>
      </c>
      <c r="AI19" s="604">
        <f t="shared" si="5"/>
        <v>0</v>
      </c>
      <c r="AJ19" s="602">
        <f t="shared" si="8"/>
        <v>0</v>
      </c>
      <c r="AK19" s="605">
        <f t="shared" si="9"/>
        <v>0</v>
      </c>
      <c r="AL19" s="606">
        <f t="shared" si="10"/>
        <v>1</v>
      </c>
      <c r="AM19" s="330"/>
      <c r="AN19" s="607">
        <v>12</v>
      </c>
      <c r="AO19" s="608" t="e">
        <f t="shared" si="11"/>
        <v>#N/A</v>
      </c>
      <c r="AP19" s="609" t="e">
        <f t="shared" si="12"/>
        <v>#N/A</v>
      </c>
      <c r="AQ19" s="610" t="e">
        <f t="shared" si="13"/>
        <v>#N/A</v>
      </c>
      <c r="AR19" s="611" t="e">
        <f t="shared" si="14"/>
        <v>#N/A</v>
      </c>
      <c r="AS19" s="612" t="e">
        <f>SUM(AP$8:AP19)/SUM($AP$8:$AP$46)</f>
        <v>#N/A</v>
      </c>
      <c r="AT19" s="613" t="e">
        <f t="shared" si="15"/>
        <v>#N/A</v>
      </c>
      <c r="AU19" s="614" t="e">
        <f t="shared" si="16"/>
        <v>#N/A</v>
      </c>
    </row>
    <row r="20" spans="2:47" ht="20.100000000000001" customHeight="1">
      <c r="B20" s="537" t="s">
        <v>30</v>
      </c>
      <c r="C20" s="590" t="s">
        <v>349</v>
      </c>
      <c r="D20" s="591">
        <f>計算シート１!F17</f>
        <v>0</v>
      </c>
      <c r="E20" s="592">
        <f>D20*関係係数シート!$E16</f>
        <v>0</v>
      </c>
      <c r="F20" s="593">
        <f>D20*関係係数シート!$F16</f>
        <v>0</v>
      </c>
      <c r="G20" s="592">
        <v>0</v>
      </c>
      <c r="H20" s="592">
        <f>G20*関係係数シート!D16</f>
        <v>0</v>
      </c>
      <c r="I20" s="594">
        <v>0</v>
      </c>
      <c r="J20" s="592">
        <f>I20*関係係数シート!$E16</f>
        <v>0</v>
      </c>
      <c r="K20" s="593">
        <f>I20*関係係数シート!$F16</f>
        <v>0</v>
      </c>
      <c r="L20" s="592">
        <f t="shared" si="0"/>
        <v>0</v>
      </c>
      <c r="M20" s="592">
        <f t="shared" si="1"/>
        <v>0</v>
      </c>
      <c r="N20" s="541">
        <f t="shared" si="2"/>
        <v>0</v>
      </c>
      <c r="O20" s="85"/>
      <c r="P20" s="595"/>
      <c r="Q20" s="596"/>
      <c r="R20" s="597">
        <f>$Q$47*関係係数シート!G16</f>
        <v>0</v>
      </c>
      <c r="S20" s="597">
        <f>R20*関係係数シート!D16</f>
        <v>0</v>
      </c>
      <c r="T20" s="597">
        <v>0</v>
      </c>
      <c r="U20" s="597">
        <f>T20*関係係数シート!E16</f>
        <v>0</v>
      </c>
      <c r="V20" s="598">
        <f>T20*関係係数シート!F16</f>
        <v>0</v>
      </c>
      <c r="W20" s="5"/>
      <c r="X20" s="599">
        <f>ROUND(D20*関係係数シート!$H16,0)</f>
        <v>0</v>
      </c>
      <c r="Y20" s="600">
        <f>ROUND(I20*関係係数シート!$H16,0)</f>
        <v>0</v>
      </c>
      <c r="Z20" s="600">
        <f t="shared" si="6"/>
        <v>0</v>
      </c>
      <c r="AA20" s="601">
        <f>ROUND(T20*関係係数シート!H16,0)</f>
        <v>0</v>
      </c>
      <c r="AB20" s="592">
        <f>ROUND(D20*関係係数シート!$I16,0)</f>
        <v>0</v>
      </c>
      <c r="AC20" s="593">
        <f>ROUND(I20*関係係数シート!$I16,0)</f>
        <v>0</v>
      </c>
      <c r="AD20" s="593">
        <f t="shared" si="7"/>
        <v>0</v>
      </c>
      <c r="AE20" s="541">
        <f>ROUND(T20*関係係数シート!I16,0)</f>
        <v>0</v>
      </c>
      <c r="AG20" s="602">
        <f t="shared" si="3"/>
        <v>0</v>
      </c>
      <c r="AH20" s="603">
        <f t="shared" si="4"/>
        <v>0</v>
      </c>
      <c r="AI20" s="604">
        <f t="shared" si="5"/>
        <v>0</v>
      </c>
      <c r="AJ20" s="602">
        <f t="shared" si="8"/>
        <v>0</v>
      </c>
      <c r="AK20" s="605">
        <f t="shared" si="9"/>
        <v>0</v>
      </c>
      <c r="AL20" s="606">
        <f t="shared" si="10"/>
        <v>1</v>
      </c>
      <c r="AM20" s="330"/>
      <c r="AN20" s="607">
        <v>13</v>
      </c>
      <c r="AO20" s="608" t="e">
        <f t="shared" si="11"/>
        <v>#N/A</v>
      </c>
      <c r="AP20" s="609" t="e">
        <f t="shared" si="12"/>
        <v>#N/A</v>
      </c>
      <c r="AQ20" s="610" t="e">
        <f t="shared" si="13"/>
        <v>#N/A</v>
      </c>
      <c r="AR20" s="611" t="e">
        <f t="shared" si="14"/>
        <v>#N/A</v>
      </c>
      <c r="AS20" s="612" t="e">
        <f>SUM(AP$8:AP20)/SUM($AP$8:$AP$46)</f>
        <v>#N/A</v>
      </c>
      <c r="AT20" s="613" t="e">
        <f t="shared" si="15"/>
        <v>#N/A</v>
      </c>
      <c r="AU20" s="614" t="e">
        <f t="shared" si="16"/>
        <v>#N/A</v>
      </c>
    </row>
    <row r="21" spans="2:47" ht="20.100000000000001" customHeight="1">
      <c r="B21" s="537" t="s">
        <v>31</v>
      </c>
      <c r="C21" s="665" t="s">
        <v>350</v>
      </c>
      <c r="D21" s="591">
        <f>計算シート１!F18</f>
        <v>0</v>
      </c>
      <c r="E21" s="592">
        <f>D21*関係係数シート!$E17</f>
        <v>0</v>
      </c>
      <c r="F21" s="593">
        <f>D21*関係係数シート!$F17</f>
        <v>0</v>
      </c>
      <c r="G21" s="592">
        <v>0</v>
      </c>
      <c r="H21" s="592">
        <f>G21*関係係数シート!D17</f>
        <v>0</v>
      </c>
      <c r="I21" s="594">
        <v>0</v>
      </c>
      <c r="J21" s="592">
        <f>I21*関係係数シート!$E17</f>
        <v>0</v>
      </c>
      <c r="K21" s="593">
        <f>I21*関係係数シート!$F17</f>
        <v>0</v>
      </c>
      <c r="L21" s="592">
        <f t="shared" si="0"/>
        <v>0</v>
      </c>
      <c r="M21" s="592">
        <f t="shared" si="1"/>
        <v>0</v>
      </c>
      <c r="N21" s="541">
        <f t="shared" si="2"/>
        <v>0</v>
      </c>
      <c r="O21" s="85"/>
      <c r="P21" s="595"/>
      <c r="Q21" s="596"/>
      <c r="R21" s="597">
        <f>$Q$47*関係係数シート!G17</f>
        <v>0</v>
      </c>
      <c r="S21" s="597">
        <f>R21*関係係数シート!D17</f>
        <v>0</v>
      </c>
      <c r="T21" s="597">
        <v>0</v>
      </c>
      <c r="U21" s="597">
        <f>T21*関係係数シート!E17</f>
        <v>0</v>
      </c>
      <c r="V21" s="598">
        <f>T21*関係係数シート!F17</f>
        <v>0</v>
      </c>
      <c r="W21" s="5"/>
      <c r="X21" s="599">
        <f>ROUND(D21*関係係数シート!$H17,0)</f>
        <v>0</v>
      </c>
      <c r="Y21" s="600">
        <f>ROUND(I21*関係係数シート!$H17,0)</f>
        <v>0</v>
      </c>
      <c r="Z21" s="600">
        <f t="shared" si="6"/>
        <v>0</v>
      </c>
      <c r="AA21" s="601">
        <f>ROUND(T21*関係係数シート!H17,0)</f>
        <v>0</v>
      </c>
      <c r="AB21" s="592">
        <f>ROUND(D21*関係係数シート!$I17,0)</f>
        <v>0</v>
      </c>
      <c r="AC21" s="593">
        <f>ROUND(I21*関係係数シート!$I17,0)</f>
        <v>0</v>
      </c>
      <c r="AD21" s="593">
        <f t="shared" si="7"/>
        <v>0</v>
      </c>
      <c r="AE21" s="541">
        <f>ROUND(T21*関係係数シート!I17,0)</f>
        <v>0</v>
      </c>
      <c r="AG21" s="602">
        <f t="shared" si="3"/>
        <v>0</v>
      </c>
      <c r="AH21" s="603">
        <f t="shared" si="4"/>
        <v>0</v>
      </c>
      <c r="AI21" s="604">
        <f t="shared" si="5"/>
        <v>0</v>
      </c>
      <c r="AJ21" s="602">
        <f t="shared" si="8"/>
        <v>0</v>
      </c>
      <c r="AK21" s="605">
        <f t="shared" si="9"/>
        <v>0</v>
      </c>
      <c r="AL21" s="606">
        <f t="shared" si="10"/>
        <v>1</v>
      </c>
      <c r="AM21" s="330"/>
      <c r="AN21" s="607">
        <v>14</v>
      </c>
      <c r="AO21" s="608" t="e">
        <f t="shared" si="11"/>
        <v>#N/A</v>
      </c>
      <c r="AP21" s="609" t="e">
        <f t="shared" si="12"/>
        <v>#N/A</v>
      </c>
      <c r="AQ21" s="610" t="e">
        <f t="shared" si="13"/>
        <v>#N/A</v>
      </c>
      <c r="AR21" s="611" t="e">
        <f t="shared" si="14"/>
        <v>#N/A</v>
      </c>
      <c r="AS21" s="612" t="e">
        <f>SUM(AP$8:AP21)/SUM($AP$8:$AP$46)</f>
        <v>#N/A</v>
      </c>
      <c r="AT21" s="613" t="e">
        <f t="shared" si="15"/>
        <v>#N/A</v>
      </c>
      <c r="AU21" s="614" t="e">
        <f t="shared" si="16"/>
        <v>#N/A</v>
      </c>
    </row>
    <row r="22" spans="2:47" ht="20.100000000000001" customHeight="1">
      <c r="B22" s="542" t="s">
        <v>32</v>
      </c>
      <c r="C22" s="666" t="s">
        <v>351</v>
      </c>
      <c r="D22" s="616">
        <f>計算シート１!F19</f>
        <v>0</v>
      </c>
      <c r="E22" s="617">
        <f>D22*関係係数シート!$E18</f>
        <v>0</v>
      </c>
      <c r="F22" s="618">
        <f>D22*関係係数シート!$F18</f>
        <v>0</v>
      </c>
      <c r="G22" s="617">
        <v>0</v>
      </c>
      <c r="H22" s="617">
        <f>G22*関係係数シート!D18</f>
        <v>0</v>
      </c>
      <c r="I22" s="619">
        <v>0</v>
      </c>
      <c r="J22" s="617">
        <f>I22*関係係数シート!$E18</f>
        <v>0</v>
      </c>
      <c r="K22" s="618">
        <f>I22*関係係数シート!$F18</f>
        <v>0</v>
      </c>
      <c r="L22" s="617">
        <f t="shared" si="0"/>
        <v>0</v>
      </c>
      <c r="M22" s="617">
        <f t="shared" si="1"/>
        <v>0</v>
      </c>
      <c r="N22" s="546">
        <f t="shared" si="2"/>
        <v>0</v>
      </c>
      <c r="O22" s="85"/>
      <c r="P22" s="620"/>
      <c r="Q22" s="621"/>
      <c r="R22" s="622">
        <f>$Q$47*関係係数シート!G18</f>
        <v>0</v>
      </c>
      <c r="S22" s="622">
        <f>R22*関係係数シート!D18</f>
        <v>0</v>
      </c>
      <c r="T22" s="622">
        <v>0</v>
      </c>
      <c r="U22" s="622">
        <f>T22*関係係数シート!E18</f>
        <v>0</v>
      </c>
      <c r="V22" s="623">
        <f>T22*関係係数シート!F18</f>
        <v>0</v>
      </c>
      <c r="W22" s="5"/>
      <c r="X22" s="624">
        <f>ROUND(D22*関係係数シート!$H18,0)</f>
        <v>0</v>
      </c>
      <c r="Y22" s="625">
        <f>ROUND(I22*関係係数シート!$H18,0)</f>
        <v>0</v>
      </c>
      <c r="Z22" s="625">
        <f t="shared" si="6"/>
        <v>0</v>
      </c>
      <c r="AA22" s="626">
        <f>ROUND(T22*関係係数シート!H18,0)</f>
        <v>0</v>
      </c>
      <c r="AB22" s="617">
        <f>ROUND(D22*関係係数シート!$I18,0)</f>
        <v>0</v>
      </c>
      <c r="AC22" s="618">
        <f>ROUND(I22*関係係数シート!$I18,0)</f>
        <v>0</v>
      </c>
      <c r="AD22" s="618">
        <f t="shared" si="7"/>
        <v>0</v>
      </c>
      <c r="AE22" s="546">
        <f>ROUND(T22*関係係数シート!I18,0)</f>
        <v>0</v>
      </c>
      <c r="AG22" s="627">
        <f t="shared" si="3"/>
        <v>0</v>
      </c>
      <c r="AH22" s="628">
        <f t="shared" si="4"/>
        <v>0</v>
      </c>
      <c r="AI22" s="629">
        <f t="shared" si="5"/>
        <v>0</v>
      </c>
      <c r="AJ22" s="627">
        <f t="shared" si="8"/>
        <v>0</v>
      </c>
      <c r="AK22" s="630">
        <f t="shared" si="9"/>
        <v>0</v>
      </c>
      <c r="AL22" s="631">
        <f t="shared" si="10"/>
        <v>1</v>
      </c>
      <c r="AM22" s="330"/>
      <c r="AN22" s="632">
        <v>15</v>
      </c>
      <c r="AO22" s="633" t="e">
        <f t="shared" si="11"/>
        <v>#N/A</v>
      </c>
      <c r="AP22" s="634" t="e">
        <f t="shared" si="12"/>
        <v>#N/A</v>
      </c>
      <c r="AQ22" s="635" t="e">
        <f t="shared" si="13"/>
        <v>#N/A</v>
      </c>
      <c r="AR22" s="636" t="e">
        <f t="shared" si="14"/>
        <v>#N/A</v>
      </c>
      <c r="AS22" s="637" t="e">
        <f>SUM(AP$8:AP22)/SUM($AP$8:$AP$46)</f>
        <v>#N/A</v>
      </c>
      <c r="AT22" s="638" t="e">
        <f t="shared" si="15"/>
        <v>#N/A</v>
      </c>
      <c r="AU22" s="639" t="e">
        <f t="shared" si="16"/>
        <v>#N/A</v>
      </c>
    </row>
    <row r="23" spans="2:47" ht="20.100000000000001" customHeight="1">
      <c r="B23" s="547" t="s">
        <v>33</v>
      </c>
      <c r="C23" s="640" t="s">
        <v>88</v>
      </c>
      <c r="D23" s="641">
        <f>計算シート１!F20</f>
        <v>0</v>
      </c>
      <c r="E23" s="642">
        <f>D23*関係係数シート!$E19</f>
        <v>0</v>
      </c>
      <c r="F23" s="643">
        <f>D23*関係係数シート!$F19</f>
        <v>0</v>
      </c>
      <c r="G23" s="642">
        <v>0</v>
      </c>
      <c r="H23" s="642">
        <f>G23*関係係数シート!D19</f>
        <v>0</v>
      </c>
      <c r="I23" s="644">
        <v>0</v>
      </c>
      <c r="J23" s="642">
        <f>I23*関係係数シート!$E19</f>
        <v>0</v>
      </c>
      <c r="K23" s="643">
        <f>I23*関係係数シート!$F19</f>
        <v>0</v>
      </c>
      <c r="L23" s="642">
        <f t="shared" si="0"/>
        <v>0</v>
      </c>
      <c r="M23" s="642">
        <f t="shared" si="1"/>
        <v>0</v>
      </c>
      <c r="N23" s="551">
        <f t="shared" si="2"/>
        <v>0</v>
      </c>
      <c r="O23" s="85"/>
      <c r="P23" s="645"/>
      <c r="Q23" s="646"/>
      <c r="R23" s="647">
        <f>$Q$47*関係係数シート!G19</f>
        <v>0</v>
      </c>
      <c r="S23" s="647">
        <f>R23*関係係数シート!D19</f>
        <v>0</v>
      </c>
      <c r="T23" s="647">
        <v>0</v>
      </c>
      <c r="U23" s="647">
        <f>T23*関係係数シート!E19</f>
        <v>0</v>
      </c>
      <c r="V23" s="648">
        <f>T23*関係係数シート!F19</f>
        <v>0</v>
      </c>
      <c r="W23" s="5"/>
      <c r="X23" s="649">
        <f>ROUND(D23*関係係数シート!$H19,0)</f>
        <v>0</v>
      </c>
      <c r="Y23" s="650">
        <f>ROUND(I23*関係係数シート!$H19,0)</f>
        <v>0</v>
      </c>
      <c r="Z23" s="650">
        <f t="shared" si="6"/>
        <v>0</v>
      </c>
      <c r="AA23" s="651">
        <f>ROUND(T23*関係係数シート!H19,0)</f>
        <v>0</v>
      </c>
      <c r="AB23" s="642">
        <f>ROUND(D23*関係係数シート!$I19,0)</f>
        <v>0</v>
      </c>
      <c r="AC23" s="643">
        <f>ROUND(I23*関係係数シート!$I19,0)</f>
        <v>0</v>
      </c>
      <c r="AD23" s="643">
        <f t="shared" si="7"/>
        <v>0</v>
      </c>
      <c r="AE23" s="551">
        <f>ROUND(T23*関係係数シート!I19,0)</f>
        <v>0</v>
      </c>
      <c r="AG23" s="652">
        <f t="shared" si="3"/>
        <v>0</v>
      </c>
      <c r="AH23" s="653">
        <f t="shared" si="4"/>
        <v>0</v>
      </c>
      <c r="AI23" s="654">
        <f t="shared" si="5"/>
        <v>0</v>
      </c>
      <c r="AJ23" s="652">
        <f t="shared" si="8"/>
        <v>0</v>
      </c>
      <c r="AK23" s="655">
        <f t="shared" si="9"/>
        <v>0</v>
      </c>
      <c r="AL23" s="656">
        <f t="shared" si="10"/>
        <v>1</v>
      </c>
      <c r="AM23" s="330"/>
      <c r="AN23" s="657">
        <v>16</v>
      </c>
      <c r="AO23" s="658" t="e">
        <f t="shared" si="11"/>
        <v>#N/A</v>
      </c>
      <c r="AP23" s="659" t="e">
        <f t="shared" si="12"/>
        <v>#N/A</v>
      </c>
      <c r="AQ23" s="660" t="e">
        <f t="shared" si="13"/>
        <v>#N/A</v>
      </c>
      <c r="AR23" s="661" t="e">
        <f t="shared" si="14"/>
        <v>#N/A</v>
      </c>
      <c r="AS23" s="662" t="e">
        <f>SUM(AP$8:AP23)/SUM($AP$8:$AP$46)</f>
        <v>#N/A</v>
      </c>
      <c r="AT23" s="663" t="e">
        <f t="shared" si="15"/>
        <v>#N/A</v>
      </c>
      <c r="AU23" s="664" t="e">
        <f t="shared" si="16"/>
        <v>#N/A</v>
      </c>
    </row>
    <row r="24" spans="2:47" ht="20.100000000000001" customHeight="1">
      <c r="B24" s="537" t="s">
        <v>34</v>
      </c>
      <c r="C24" s="590" t="s">
        <v>352</v>
      </c>
      <c r="D24" s="591">
        <f>計算シート１!F21</f>
        <v>0</v>
      </c>
      <c r="E24" s="592">
        <f>D24*関係係数シート!$E20</f>
        <v>0</v>
      </c>
      <c r="F24" s="593">
        <f>D24*関係係数シート!$F20</f>
        <v>0</v>
      </c>
      <c r="G24" s="592">
        <v>0</v>
      </c>
      <c r="H24" s="592">
        <f>G24*関係係数シート!D20</f>
        <v>0</v>
      </c>
      <c r="I24" s="594">
        <v>0</v>
      </c>
      <c r="J24" s="592">
        <f>I24*関係係数シート!$E20</f>
        <v>0</v>
      </c>
      <c r="K24" s="593">
        <f>I24*関係係数シート!$F20</f>
        <v>0</v>
      </c>
      <c r="L24" s="592">
        <f t="shared" si="0"/>
        <v>0</v>
      </c>
      <c r="M24" s="592">
        <f t="shared" si="1"/>
        <v>0</v>
      </c>
      <c r="N24" s="541">
        <f t="shared" si="2"/>
        <v>0</v>
      </c>
      <c r="O24" s="85"/>
      <c r="P24" s="595"/>
      <c r="Q24" s="596"/>
      <c r="R24" s="597">
        <f>$Q$47*関係係数シート!G20</f>
        <v>0</v>
      </c>
      <c r="S24" s="597">
        <f>R24*関係係数シート!D20</f>
        <v>0</v>
      </c>
      <c r="T24" s="597">
        <v>0</v>
      </c>
      <c r="U24" s="597">
        <f>T24*関係係数シート!E20</f>
        <v>0</v>
      </c>
      <c r="V24" s="598">
        <f>T24*関係係数シート!F20</f>
        <v>0</v>
      </c>
      <c r="W24" s="5"/>
      <c r="X24" s="599">
        <f>ROUND(D24*関係係数シート!$H20,0)</f>
        <v>0</v>
      </c>
      <c r="Y24" s="600">
        <f>ROUND(I24*関係係数シート!$H20,0)</f>
        <v>0</v>
      </c>
      <c r="Z24" s="600">
        <f t="shared" si="6"/>
        <v>0</v>
      </c>
      <c r="AA24" s="601">
        <f>ROUND(T24*関係係数シート!H20,0)</f>
        <v>0</v>
      </c>
      <c r="AB24" s="592">
        <f>ROUND(D24*関係係数シート!$I20,0)</f>
        <v>0</v>
      </c>
      <c r="AC24" s="593">
        <f>ROUND(I24*関係係数シート!$I20,0)</f>
        <v>0</v>
      </c>
      <c r="AD24" s="593">
        <f t="shared" si="7"/>
        <v>0</v>
      </c>
      <c r="AE24" s="541">
        <f>ROUND(T24*関係係数シート!I20,0)</f>
        <v>0</v>
      </c>
      <c r="AG24" s="602">
        <f t="shared" si="3"/>
        <v>0</v>
      </c>
      <c r="AH24" s="603">
        <f t="shared" si="4"/>
        <v>0</v>
      </c>
      <c r="AI24" s="604">
        <f t="shared" si="5"/>
        <v>0</v>
      </c>
      <c r="AJ24" s="602">
        <f t="shared" si="8"/>
        <v>0</v>
      </c>
      <c r="AK24" s="605">
        <f t="shared" si="9"/>
        <v>0</v>
      </c>
      <c r="AL24" s="606">
        <f t="shared" si="10"/>
        <v>1</v>
      </c>
      <c r="AM24" s="330"/>
      <c r="AN24" s="607">
        <v>17</v>
      </c>
      <c r="AO24" s="608" t="e">
        <f t="shared" si="11"/>
        <v>#N/A</v>
      </c>
      <c r="AP24" s="609" t="e">
        <f t="shared" si="12"/>
        <v>#N/A</v>
      </c>
      <c r="AQ24" s="610" t="e">
        <f t="shared" si="13"/>
        <v>#N/A</v>
      </c>
      <c r="AR24" s="611" t="e">
        <f t="shared" si="14"/>
        <v>#N/A</v>
      </c>
      <c r="AS24" s="612" t="e">
        <f>SUM(AP$8:AP24)/SUM($AP$8:$AP$46)</f>
        <v>#N/A</v>
      </c>
      <c r="AT24" s="613" t="e">
        <f t="shared" si="15"/>
        <v>#N/A</v>
      </c>
      <c r="AU24" s="614" t="e">
        <f t="shared" si="16"/>
        <v>#N/A</v>
      </c>
    </row>
    <row r="25" spans="2:47" ht="20.100000000000001" customHeight="1">
      <c r="B25" s="537" t="s">
        <v>35</v>
      </c>
      <c r="C25" s="590" t="s">
        <v>353</v>
      </c>
      <c r="D25" s="591">
        <f>計算シート１!F22</f>
        <v>0</v>
      </c>
      <c r="E25" s="592">
        <f>D25*関係係数シート!$E21</f>
        <v>0</v>
      </c>
      <c r="F25" s="593">
        <f>D25*関係係数シート!$F21</f>
        <v>0</v>
      </c>
      <c r="G25" s="592">
        <v>0</v>
      </c>
      <c r="H25" s="592">
        <f>G25*関係係数シート!D21</f>
        <v>0</v>
      </c>
      <c r="I25" s="594">
        <v>0</v>
      </c>
      <c r="J25" s="592">
        <f>I25*関係係数シート!$E21</f>
        <v>0</v>
      </c>
      <c r="K25" s="593">
        <f>I25*関係係数シート!$F21</f>
        <v>0</v>
      </c>
      <c r="L25" s="592">
        <f t="shared" si="0"/>
        <v>0</v>
      </c>
      <c r="M25" s="592">
        <f t="shared" si="1"/>
        <v>0</v>
      </c>
      <c r="N25" s="541">
        <f t="shared" si="2"/>
        <v>0</v>
      </c>
      <c r="O25" s="85"/>
      <c r="P25" s="595"/>
      <c r="Q25" s="596"/>
      <c r="R25" s="597">
        <f>$Q$47*関係係数シート!G21</f>
        <v>0</v>
      </c>
      <c r="S25" s="597">
        <f>R25*関係係数シート!D21</f>
        <v>0</v>
      </c>
      <c r="T25" s="597">
        <v>0</v>
      </c>
      <c r="U25" s="597">
        <f>T25*関係係数シート!E21</f>
        <v>0</v>
      </c>
      <c r="V25" s="598">
        <f>T25*関係係数シート!F21</f>
        <v>0</v>
      </c>
      <c r="W25" s="5"/>
      <c r="X25" s="599">
        <f>ROUND(D25*関係係数シート!$H21,0)</f>
        <v>0</v>
      </c>
      <c r="Y25" s="600">
        <f>ROUND(I25*関係係数シート!$H21,0)</f>
        <v>0</v>
      </c>
      <c r="Z25" s="600">
        <f t="shared" si="6"/>
        <v>0</v>
      </c>
      <c r="AA25" s="601">
        <f>ROUND(T25*関係係数シート!H21,0)</f>
        <v>0</v>
      </c>
      <c r="AB25" s="592">
        <f>ROUND(D25*関係係数シート!$I21,0)</f>
        <v>0</v>
      </c>
      <c r="AC25" s="593">
        <f>ROUND(I25*関係係数シート!$I21,0)</f>
        <v>0</v>
      </c>
      <c r="AD25" s="593">
        <f t="shared" si="7"/>
        <v>0</v>
      </c>
      <c r="AE25" s="541">
        <f>ROUND(T25*関係係数シート!I21,0)</f>
        <v>0</v>
      </c>
      <c r="AG25" s="602">
        <f t="shared" si="3"/>
        <v>0</v>
      </c>
      <c r="AH25" s="603">
        <f t="shared" si="4"/>
        <v>0</v>
      </c>
      <c r="AI25" s="604">
        <f t="shared" si="5"/>
        <v>0</v>
      </c>
      <c r="AJ25" s="602">
        <f t="shared" si="8"/>
        <v>0</v>
      </c>
      <c r="AK25" s="605">
        <f t="shared" si="9"/>
        <v>0</v>
      </c>
      <c r="AL25" s="606">
        <f t="shared" si="10"/>
        <v>1</v>
      </c>
      <c r="AM25" s="330"/>
      <c r="AN25" s="607">
        <v>18</v>
      </c>
      <c r="AO25" s="608" t="e">
        <f t="shared" si="11"/>
        <v>#N/A</v>
      </c>
      <c r="AP25" s="609" t="e">
        <f t="shared" si="12"/>
        <v>#N/A</v>
      </c>
      <c r="AQ25" s="610" t="e">
        <f t="shared" si="13"/>
        <v>#N/A</v>
      </c>
      <c r="AR25" s="611" t="e">
        <f t="shared" si="14"/>
        <v>#N/A</v>
      </c>
      <c r="AS25" s="612" t="e">
        <f>SUM(AP$8:AP25)/SUM($AP$8:$AP$46)</f>
        <v>#N/A</v>
      </c>
      <c r="AT25" s="613" t="e">
        <f t="shared" si="15"/>
        <v>#N/A</v>
      </c>
      <c r="AU25" s="614" t="e">
        <f t="shared" si="16"/>
        <v>#N/A</v>
      </c>
    </row>
    <row r="26" spans="2:47" ht="20.100000000000001" customHeight="1">
      <c r="B26" s="537" t="s">
        <v>36</v>
      </c>
      <c r="C26" s="590" t="s">
        <v>53</v>
      </c>
      <c r="D26" s="591">
        <f>計算シート１!F23</f>
        <v>0</v>
      </c>
      <c r="E26" s="592">
        <f>D26*関係係数シート!$E22</f>
        <v>0</v>
      </c>
      <c r="F26" s="593">
        <f>D26*関係係数シート!$F22</f>
        <v>0</v>
      </c>
      <c r="G26" s="592">
        <v>0</v>
      </c>
      <c r="H26" s="592">
        <f>G26*関係係数シート!D22</f>
        <v>0</v>
      </c>
      <c r="I26" s="594">
        <v>0</v>
      </c>
      <c r="J26" s="592">
        <f>I26*関係係数シート!$E22</f>
        <v>0</v>
      </c>
      <c r="K26" s="593">
        <f>I26*関係係数シート!$F22</f>
        <v>0</v>
      </c>
      <c r="L26" s="592">
        <f t="shared" si="0"/>
        <v>0</v>
      </c>
      <c r="M26" s="592">
        <f t="shared" si="1"/>
        <v>0</v>
      </c>
      <c r="N26" s="541">
        <f t="shared" si="2"/>
        <v>0</v>
      </c>
      <c r="O26" s="85"/>
      <c r="P26" s="595"/>
      <c r="Q26" s="596"/>
      <c r="R26" s="597">
        <f>$Q$47*関係係数シート!G22</f>
        <v>0</v>
      </c>
      <c r="S26" s="597">
        <f>R26*関係係数シート!D22</f>
        <v>0</v>
      </c>
      <c r="T26" s="597">
        <v>0</v>
      </c>
      <c r="U26" s="597">
        <f>T26*関係係数シート!E22</f>
        <v>0</v>
      </c>
      <c r="V26" s="598">
        <f>T26*関係係数シート!F22</f>
        <v>0</v>
      </c>
      <c r="W26" s="5"/>
      <c r="X26" s="599">
        <f>ROUND(D26*関係係数シート!$H22,0)</f>
        <v>0</v>
      </c>
      <c r="Y26" s="600">
        <f>ROUND(I26*関係係数シート!$H22,0)</f>
        <v>0</v>
      </c>
      <c r="Z26" s="600">
        <f t="shared" si="6"/>
        <v>0</v>
      </c>
      <c r="AA26" s="601">
        <f>ROUND(T26*関係係数シート!H22,0)</f>
        <v>0</v>
      </c>
      <c r="AB26" s="592">
        <f>ROUND(D26*関係係数シート!$I22,0)</f>
        <v>0</v>
      </c>
      <c r="AC26" s="593">
        <f>ROUND(I26*関係係数シート!$I22,0)</f>
        <v>0</v>
      </c>
      <c r="AD26" s="593">
        <f t="shared" si="7"/>
        <v>0</v>
      </c>
      <c r="AE26" s="541">
        <f>ROUND(T26*関係係数シート!I22,0)</f>
        <v>0</v>
      </c>
      <c r="AG26" s="602">
        <f t="shared" si="3"/>
        <v>0</v>
      </c>
      <c r="AH26" s="603">
        <f t="shared" si="4"/>
        <v>0</v>
      </c>
      <c r="AI26" s="604">
        <f t="shared" si="5"/>
        <v>0</v>
      </c>
      <c r="AJ26" s="602">
        <f t="shared" si="8"/>
        <v>0</v>
      </c>
      <c r="AK26" s="605">
        <f t="shared" si="9"/>
        <v>0</v>
      </c>
      <c r="AL26" s="606">
        <f t="shared" si="10"/>
        <v>1</v>
      </c>
      <c r="AM26" s="330"/>
      <c r="AN26" s="607">
        <v>19</v>
      </c>
      <c r="AO26" s="608" t="e">
        <f t="shared" si="11"/>
        <v>#N/A</v>
      </c>
      <c r="AP26" s="609" t="e">
        <f t="shared" si="12"/>
        <v>#N/A</v>
      </c>
      <c r="AQ26" s="610" t="e">
        <f t="shared" si="13"/>
        <v>#N/A</v>
      </c>
      <c r="AR26" s="611" t="e">
        <f t="shared" si="14"/>
        <v>#N/A</v>
      </c>
      <c r="AS26" s="612" t="e">
        <f>SUM(AP$8:AP26)/SUM($AP$8:$AP$46)</f>
        <v>#N/A</v>
      </c>
      <c r="AT26" s="613" t="e">
        <f t="shared" si="15"/>
        <v>#N/A</v>
      </c>
      <c r="AU26" s="614" t="e">
        <f t="shared" si="16"/>
        <v>#N/A</v>
      </c>
    </row>
    <row r="27" spans="2:47" ht="20.100000000000001" customHeight="1">
      <c r="B27" s="542" t="s">
        <v>94</v>
      </c>
      <c r="C27" s="615" t="s">
        <v>9</v>
      </c>
      <c r="D27" s="616">
        <f>計算シート１!F24</f>
        <v>0</v>
      </c>
      <c r="E27" s="617">
        <f>D27*関係係数シート!$E23</f>
        <v>0</v>
      </c>
      <c r="F27" s="618">
        <f>D27*関係係数シート!$F23</f>
        <v>0</v>
      </c>
      <c r="G27" s="617">
        <v>0</v>
      </c>
      <c r="H27" s="617">
        <f>G27*関係係数シート!D23</f>
        <v>0</v>
      </c>
      <c r="I27" s="619">
        <v>0</v>
      </c>
      <c r="J27" s="617">
        <f>I27*関係係数シート!$E23</f>
        <v>0</v>
      </c>
      <c r="K27" s="618">
        <f>I27*関係係数シート!$F23</f>
        <v>0</v>
      </c>
      <c r="L27" s="617">
        <f t="shared" si="0"/>
        <v>0</v>
      </c>
      <c r="M27" s="617">
        <f t="shared" si="1"/>
        <v>0</v>
      </c>
      <c r="N27" s="546">
        <f t="shared" si="2"/>
        <v>0</v>
      </c>
      <c r="O27" s="85"/>
      <c r="P27" s="620"/>
      <c r="Q27" s="621"/>
      <c r="R27" s="622">
        <f>$Q$47*関係係数シート!G23</f>
        <v>0</v>
      </c>
      <c r="S27" s="622">
        <f>R27*関係係数シート!D23</f>
        <v>0</v>
      </c>
      <c r="T27" s="622">
        <v>0</v>
      </c>
      <c r="U27" s="622">
        <f>T27*関係係数シート!E23</f>
        <v>0</v>
      </c>
      <c r="V27" s="623">
        <f>T27*関係係数シート!F23</f>
        <v>0</v>
      </c>
      <c r="W27" s="5"/>
      <c r="X27" s="624">
        <f>ROUND(D27*関係係数シート!$H23,0)</f>
        <v>0</v>
      </c>
      <c r="Y27" s="625">
        <f>ROUND(I27*関係係数シート!$H23,0)</f>
        <v>0</v>
      </c>
      <c r="Z27" s="625">
        <f t="shared" si="6"/>
        <v>0</v>
      </c>
      <c r="AA27" s="626">
        <f>ROUND(T27*関係係数シート!H23,0)</f>
        <v>0</v>
      </c>
      <c r="AB27" s="617">
        <f>ROUND(D27*関係係数シート!$I23,0)</f>
        <v>0</v>
      </c>
      <c r="AC27" s="618">
        <f>ROUND(I27*関係係数シート!$I23,0)</f>
        <v>0</v>
      </c>
      <c r="AD27" s="618">
        <f t="shared" si="7"/>
        <v>0</v>
      </c>
      <c r="AE27" s="546">
        <f>ROUND(T27*関係係数シート!I23,0)</f>
        <v>0</v>
      </c>
      <c r="AG27" s="627">
        <f t="shared" si="3"/>
        <v>0</v>
      </c>
      <c r="AH27" s="628">
        <f t="shared" si="4"/>
        <v>0</v>
      </c>
      <c r="AI27" s="629">
        <f t="shared" si="5"/>
        <v>0</v>
      </c>
      <c r="AJ27" s="627">
        <f t="shared" si="8"/>
        <v>0</v>
      </c>
      <c r="AK27" s="630">
        <f t="shared" si="9"/>
        <v>0</v>
      </c>
      <c r="AL27" s="631">
        <f t="shared" si="10"/>
        <v>1</v>
      </c>
      <c r="AM27" s="330"/>
      <c r="AN27" s="632">
        <v>20</v>
      </c>
      <c r="AO27" s="633" t="e">
        <f t="shared" si="11"/>
        <v>#N/A</v>
      </c>
      <c r="AP27" s="634" t="e">
        <f t="shared" si="12"/>
        <v>#N/A</v>
      </c>
      <c r="AQ27" s="635" t="e">
        <f t="shared" si="13"/>
        <v>#N/A</v>
      </c>
      <c r="AR27" s="636" t="e">
        <f t="shared" si="14"/>
        <v>#N/A</v>
      </c>
      <c r="AS27" s="637" t="e">
        <f>SUM(AP$8:AP27)/SUM($AP$8:$AP$46)</f>
        <v>#N/A</v>
      </c>
      <c r="AT27" s="638" t="e">
        <f t="shared" si="15"/>
        <v>#N/A</v>
      </c>
      <c r="AU27" s="639" t="e">
        <f t="shared" si="16"/>
        <v>#N/A</v>
      </c>
    </row>
    <row r="28" spans="2:47" ht="20.100000000000001" customHeight="1">
      <c r="B28" s="547" t="s">
        <v>104</v>
      </c>
      <c r="C28" s="640" t="s">
        <v>10</v>
      </c>
      <c r="D28" s="641">
        <f>計算シート１!F25</f>
        <v>0</v>
      </c>
      <c r="E28" s="642">
        <f>D28*関係係数シート!$E24</f>
        <v>0</v>
      </c>
      <c r="F28" s="643">
        <f>D28*関係係数シート!$F24</f>
        <v>0</v>
      </c>
      <c r="G28" s="642">
        <v>0</v>
      </c>
      <c r="H28" s="642">
        <f>G28*関係係数シート!D24</f>
        <v>0</v>
      </c>
      <c r="I28" s="644">
        <v>0</v>
      </c>
      <c r="J28" s="642">
        <f>I28*関係係数シート!$E24</f>
        <v>0</v>
      </c>
      <c r="K28" s="643">
        <f>I28*関係係数シート!$F24</f>
        <v>0</v>
      </c>
      <c r="L28" s="642">
        <f t="shared" si="0"/>
        <v>0</v>
      </c>
      <c r="M28" s="642">
        <f t="shared" si="1"/>
        <v>0</v>
      </c>
      <c r="N28" s="551">
        <f t="shared" si="2"/>
        <v>0</v>
      </c>
      <c r="O28" s="85"/>
      <c r="P28" s="645"/>
      <c r="Q28" s="646"/>
      <c r="R28" s="647">
        <f>$Q$47*関係係数シート!G24</f>
        <v>0</v>
      </c>
      <c r="S28" s="647">
        <f>R28*関係係数シート!D24</f>
        <v>0</v>
      </c>
      <c r="T28" s="647">
        <v>0</v>
      </c>
      <c r="U28" s="647">
        <f>T28*関係係数シート!E24</f>
        <v>0</v>
      </c>
      <c r="V28" s="648">
        <f>T28*関係係数シート!F24</f>
        <v>0</v>
      </c>
      <c r="W28" s="5"/>
      <c r="X28" s="649">
        <f>ROUND(D28*関係係数シート!$H24,0)</f>
        <v>0</v>
      </c>
      <c r="Y28" s="650">
        <f>ROUND(I28*関係係数シート!$H24,0)</f>
        <v>0</v>
      </c>
      <c r="Z28" s="650">
        <f t="shared" si="6"/>
        <v>0</v>
      </c>
      <c r="AA28" s="651">
        <f>ROUND(T28*関係係数シート!H24,0)</f>
        <v>0</v>
      </c>
      <c r="AB28" s="642">
        <f>ROUND(D28*関係係数シート!$I24,0)</f>
        <v>0</v>
      </c>
      <c r="AC28" s="643">
        <f>ROUND(I28*関係係数シート!$I24,0)</f>
        <v>0</v>
      </c>
      <c r="AD28" s="643">
        <f t="shared" si="7"/>
        <v>0</v>
      </c>
      <c r="AE28" s="551">
        <f>ROUND(T28*関係係数シート!I24,0)</f>
        <v>0</v>
      </c>
      <c r="AG28" s="652">
        <f t="shared" si="3"/>
        <v>0</v>
      </c>
      <c r="AH28" s="653">
        <f t="shared" si="4"/>
        <v>0</v>
      </c>
      <c r="AI28" s="654">
        <f t="shared" si="5"/>
        <v>0</v>
      </c>
      <c r="AJ28" s="652">
        <f t="shared" si="8"/>
        <v>0</v>
      </c>
      <c r="AK28" s="655">
        <f t="shared" si="9"/>
        <v>0</v>
      </c>
      <c r="AL28" s="656">
        <f t="shared" si="10"/>
        <v>1</v>
      </c>
      <c r="AM28" s="330"/>
      <c r="AN28" s="657">
        <v>21</v>
      </c>
      <c r="AO28" s="658" t="e">
        <f t="shared" si="11"/>
        <v>#N/A</v>
      </c>
      <c r="AP28" s="659" t="e">
        <f t="shared" si="12"/>
        <v>#N/A</v>
      </c>
      <c r="AQ28" s="660" t="e">
        <f t="shared" si="13"/>
        <v>#N/A</v>
      </c>
      <c r="AR28" s="661" t="e">
        <f t="shared" si="14"/>
        <v>#N/A</v>
      </c>
      <c r="AS28" s="662" t="e">
        <f>SUM(AP$8:AP28)/SUM($AP$8:$AP$46)</f>
        <v>#N/A</v>
      </c>
      <c r="AT28" s="663" t="e">
        <f t="shared" si="15"/>
        <v>#N/A</v>
      </c>
      <c r="AU28" s="664" t="e">
        <f t="shared" si="16"/>
        <v>#N/A</v>
      </c>
    </row>
    <row r="29" spans="2:47" ht="20.100000000000001" customHeight="1">
      <c r="B29" s="537" t="s">
        <v>105</v>
      </c>
      <c r="C29" s="590" t="s">
        <v>11</v>
      </c>
      <c r="D29" s="591">
        <f>計算シート１!F26</f>
        <v>0</v>
      </c>
      <c r="E29" s="592">
        <f>D29*関係係数シート!$E25</f>
        <v>0</v>
      </c>
      <c r="F29" s="593">
        <f>D29*関係係数シート!$F25</f>
        <v>0</v>
      </c>
      <c r="G29" s="592">
        <v>0</v>
      </c>
      <c r="H29" s="592">
        <f>G29*関係係数シート!D25</f>
        <v>0</v>
      </c>
      <c r="I29" s="594">
        <v>0</v>
      </c>
      <c r="J29" s="592">
        <f>I29*関係係数シート!$E25</f>
        <v>0</v>
      </c>
      <c r="K29" s="593">
        <f>I29*関係係数シート!$F25</f>
        <v>0</v>
      </c>
      <c r="L29" s="592">
        <f t="shared" si="0"/>
        <v>0</v>
      </c>
      <c r="M29" s="592">
        <f t="shared" si="1"/>
        <v>0</v>
      </c>
      <c r="N29" s="541">
        <f t="shared" si="2"/>
        <v>0</v>
      </c>
      <c r="O29" s="85"/>
      <c r="P29" s="595"/>
      <c r="Q29" s="596"/>
      <c r="R29" s="597">
        <f>$Q$47*関係係数シート!G25</f>
        <v>0</v>
      </c>
      <c r="S29" s="597">
        <f>R29*関係係数シート!D25</f>
        <v>0</v>
      </c>
      <c r="T29" s="597">
        <v>0</v>
      </c>
      <c r="U29" s="597">
        <f>T29*関係係数シート!E25</f>
        <v>0</v>
      </c>
      <c r="V29" s="598">
        <f>T29*関係係数シート!F25</f>
        <v>0</v>
      </c>
      <c r="W29" s="5"/>
      <c r="X29" s="599">
        <f>ROUND(D29*関係係数シート!$H25,0)</f>
        <v>0</v>
      </c>
      <c r="Y29" s="600">
        <f>ROUND(I29*関係係数シート!$H25,0)</f>
        <v>0</v>
      </c>
      <c r="Z29" s="600">
        <f t="shared" si="6"/>
        <v>0</v>
      </c>
      <c r="AA29" s="601">
        <f>ROUND(T29*関係係数シート!H25,0)</f>
        <v>0</v>
      </c>
      <c r="AB29" s="592">
        <f>ROUND(D29*関係係数シート!$I25,0)</f>
        <v>0</v>
      </c>
      <c r="AC29" s="593">
        <f>ROUND(I29*関係係数シート!$I25,0)</f>
        <v>0</v>
      </c>
      <c r="AD29" s="593">
        <f t="shared" si="7"/>
        <v>0</v>
      </c>
      <c r="AE29" s="541">
        <f>ROUND(T29*関係係数シート!I25,0)</f>
        <v>0</v>
      </c>
      <c r="AG29" s="602">
        <f t="shared" si="3"/>
        <v>0</v>
      </c>
      <c r="AH29" s="603">
        <f t="shared" si="4"/>
        <v>0</v>
      </c>
      <c r="AI29" s="604">
        <f t="shared" si="5"/>
        <v>0</v>
      </c>
      <c r="AJ29" s="602">
        <f t="shared" si="8"/>
        <v>0</v>
      </c>
      <c r="AK29" s="605">
        <f t="shared" si="9"/>
        <v>0</v>
      </c>
      <c r="AL29" s="606">
        <f t="shared" si="10"/>
        <v>1</v>
      </c>
      <c r="AM29" s="330"/>
      <c r="AN29" s="607">
        <v>22</v>
      </c>
      <c r="AO29" s="608" t="e">
        <f t="shared" si="11"/>
        <v>#N/A</v>
      </c>
      <c r="AP29" s="609" t="e">
        <f t="shared" si="12"/>
        <v>#N/A</v>
      </c>
      <c r="AQ29" s="610" t="e">
        <f t="shared" si="13"/>
        <v>#N/A</v>
      </c>
      <c r="AR29" s="611" t="e">
        <f t="shared" si="14"/>
        <v>#N/A</v>
      </c>
      <c r="AS29" s="612" t="e">
        <f>SUM(AP$8:AP29)/SUM($AP$8:$AP$46)</f>
        <v>#N/A</v>
      </c>
      <c r="AT29" s="613" t="e">
        <f t="shared" si="15"/>
        <v>#N/A</v>
      </c>
      <c r="AU29" s="614" t="e">
        <f t="shared" si="16"/>
        <v>#N/A</v>
      </c>
    </row>
    <row r="30" spans="2:47" ht="20.100000000000001" customHeight="1">
      <c r="B30" s="537" t="s">
        <v>106</v>
      </c>
      <c r="C30" s="590" t="s">
        <v>354</v>
      </c>
      <c r="D30" s="591">
        <f>計算シート１!F27</f>
        <v>0</v>
      </c>
      <c r="E30" s="592">
        <f>D30*関係係数シート!$E26</f>
        <v>0</v>
      </c>
      <c r="F30" s="593">
        <f>D30*関係係数シート!$F26</f>
        <v>0</v>
      </c>
      <c r="G30" s="592">
        <v>0</v>
      </c>
      <c r="H30" s="592">
        <f>G30*関係係数シート!D26</f>
        <v>0</v>
      </c>
      <c r="I30" s="594">
        <v>0</v>
      </c>
      <c r="J30" s="592">
        <f>I30*関係係数シート!$E26</f>
        <v>0</v>
      </c>
      <c r="K30" s="593">
        <f>I30*関係係数シート!$F26</f>
        <v>0</v>
      </c>
      <c r="L30" s="592">
        <f t="shared" si="0"/>
        <v>0</v>
      </c>
      <c r="M30" s="592">
        <f t="shared" si="1"/>
        <v>0</v>
      </c>
      <c r="N30" s="541">
        <f t="shared" si="2"/>
        <v>0</v>
      </c>
      <c r="O30" s="85"/>
      <c r="P30" s="595"/>
      <c r="Q30" s="596"/>
      <c r="R30" s="597">
        <f>$Q$47*関係係数シート!G26</f>
        <v>0</v>
      </c>
      <c r="S30" s="597">
        <f>R30*関係係数シート!D26</f>
        <v>0</v>
      </c>
      <c r="T30" s="597">
        <v>0</v>
      </c>
      <c r="U30" s="597">
        <f>T30*関係係数シート!E26</f>
        <v>0</v>
      </c>
      <c r="V30" s="598">
        <f>T30*関係係数シート!F26</f>
        <v>0</v>
      </c>
      <c r="W30" s="5"/>
      <c r="X30" s="599">
        <f>ROUND(D30*関係係数シート!$H26,0)</f>
        <v>0</v>
      </c>
      <c r="Y30" s="600">
        <f>ROUND(I30*関係係数シート!$H26,0)</f>
        <v>0</v>
      </c>
      <c r="Z30" s="600">
        <f t="shared" si="6"/>
        <v>0</v>
      </c>
      <c r="AA30" s="601">
        <f>ROUND(T30*関係係数シート!H26,0)</f>
        <v>0</v>
      </c>
      <c r="AB30" s="592">
        <f>ROUND(D30*関係係数シート!$I26,0)</f>
        <v>0</v>
      </c>
      <c r="AC30" s="593">
        <f>ROUND(I30*関係係数シート!$I26,0)</f>
        <v>0</v>
      </c>
      <c r="AD30" s="593">
        <f t="shared" si="7"/>
        <v>0</v>
      </c>
      <c r="AE30" s="541">
        <f>ROUND(T30*関係係数シート!I26,0)</f>
        <v>0</v>
      </c>
      <c r="AG30" s="602">
        <f t="shared" si="3"/>
        <v>0</v>
      </c>
      <c r="AH30" s="603">
        <f t="shared" si="4"/>
        <v>0</v>
      </c>
      <c r="AI30" s="604">
        <f t="shared" si="5"/>
        <v>0</v>
      </c>
      <c r="AJ30" s="602">
        <f t="shared" si="8"/>
        <v>0</v>
      </c>
      <c r="AK30" s="605">
        <f t="shared" si="9"/>
        <v>0</v>
      </c>
      <c r="AL30" s="606">
        <f t="shared" si="10"/>
        <v>1</v>
      </c>
      <c r="AM30" s="330"/>
      <c r="AN30" s="607">
        <v>23</v>
      </c>
      <c r="AO30" s="608" t="e">
        <f t="shared" si="11"/>
        <v>#N/A</v>
      </c>
      <c r="AP30" s="609" t="e">
        <f t="shared" si="12"/>
        <v>#N/A</v>
      </c>
      <c r="AQ30" s="610" t="e">
        <f t="shared" si="13"/>
        <v>#N/A</v>
      </c>
      <c r="AR30" s="611" t="e">
        <f t="shared" si="14"/>
        <v>#N/A</v>
      </c>
      <c r="AS30" s="612" t="e">
        <f>SUM(AP$8:AP30)/SUM($AP$8:$AP$46)</f>
        <v>#N/A</v>
      </c>
      <c r="AT30" s="613" t="e">
        <f t="shared" si="15"/>
        <v>#N/A</v>
      </c>
      <c r="AU30" s="614" t="e">
        <f t="shared" si="16"/>
        <v>#N/A</v>
      </c>
    </row>
    <row r="31" spans="2:47" ht="20.100000000000001" customHeight="1">
      <c r="B31" s="537" t="s">
        <v>107</v>
      </c>
      <c r="C31" s="590" t="s">
        <v>89</v>
      </c>
      <c r="D31" s="591">
        <f>計算シート１!F28</f>
        <v>0</v>
      </c>
      <c r="E31" s="592">
        <f>D31*関係係数シート!$E27</f>
        <v>0</v>
      </c>
      <c r="F31" s="593">
        <f>D31*関係係数シート!$F27</f>
        <v>0</v>
      </c>
      <c r="G31" s="592">
        <v>0</v>
      </c>
      <c r="H31" s="592">
        <f>G31*関係係数シート!D27</f>
        <v>0</v>
      </c>
      <c r="I31" s="594">
        <v>0</v>
      </c>
      <c r="J31" s="592">
        <f>I31*関係係数シート!$E27</f>
        <v>0</v>
      </c>
      <c r="K31" s="593">
        <f>I31*関係係数シート!$F27</f>
        <v>0</v>
      </c>
      <c r="L31" s="592">
        <f t="shared" si="0"/>
        <v>0</v>
      </c>
      <c r="M31" s="592">
        <f t="shared" si="1"/>
        <v>0</v>
      </c>
      <c r="N31" s="541">
        <f t="shared" si="2"/>
        <v>0</v>
      </c>
      <c r="O31" s="85"/>
      <c r="P31" s="595"/>
      <c r="Q31" s="596"/>
      <c r="R31" s="597">
        <f>$Q$47*関係係数シート!G27</f>
        <v>0</v>
      </c>
      <c r="S31" s="597">
        <f>R31*関係係数シート!D27</f>
        <v>0</v>
      </c>
      <c r="T31" s="597">
        <v>0</v>
      </c>
      <c r="U31" s="597">
        <f>T31*関係係数シート!E27</f>
        <v>0</v>
      </c>
      <c r="V31" s="598">
        <f>T31*関係係数シート!F27</f>
        <v>0</v>
      </c>
      <c r="W31" s="5"/>
      <c r="X31" s="599">
        <f>ROUND(D31*関係係数シート!$H27,0)</f>
        <v>0</v>
      </c>
      <c r="Y31" s="600">
        <f>ROUND(I31*関係係数シート!$H27,0)</f>
        <v>0</v>
      </c>
      <c r="Z31" s="600">
        <f t="shared" si="6"/>
        <v>0</v>
      </c>
      <c r="AA31" s="601">
        <f>ROUND(T31*関係係数シート!H27,0)</f>
        <v>0</v>
      </c>
      <c r="AB31" s="592">
        <f>ROUND(D31*関係係数シート!$I27,0)</f>
        <v>0</v>
      </c>
      <c r="AC31" s="593">
        <f>ROUND(I31*関係係数シート!$I27,0)</f>
        <v>0</v>
      </c>
      <c r="AD31" s="593">
        <f t="shared" si="7"/>
        <v>0</v>
      </c>
      <c r="AE31" s="541">
        <f>ROUND(T31*関係係数シート!I27,0)</f>
        <v>0</v>
      </c>
      <c r="AG31" s="602">
        <f t="shared" si="3"/>
        <v>0</v>
      </c>
      <c r="AH31" s="603">
        <f t="shared" si="4"/>
        <v>0</v>
      </c>
      <c r="AI31" s="604">
        <f t="shared" si="5"/>
        <v>0</v>
      </c>
      <c r="AJ31" s="602">
        <f t="shared" si="8"/>
        <v>0</v>
      </c>
      <c r="AK31" s="605">
        <f t="shared" si="9"/>
        <v>0</v>
      </c>
      <c r="AL31" s="606">
        <f t="shared" si="10"/>
        <v>1</v>
      </c>
      <c r="AM31" s="330"/>
      <c r="AN31" s="607">
        <v>24</v>
      </c>
      <c r="AO31" s="608" t="e">
        <f t="shared" si="11"/>
        <v>#N/A</v>
      </c>
      <c r="AP31" s="609" t="e">
        <f t="shared" si="12"/>
        <v>#N/A</v>
      </c>
      <c r="AQ31" s="610" t="e">
        <f t="shared" si="13"/>
        <v>#N/A</v>
      </c>
      <c r="AR31" s="611" t="e">
        <f t="shared" si="14"/>
        <v>#N/A</v>
      </c>
      <c r="AS31" s="612" t="e">
        <f>SUM(AP$8:AP31)/SUM($AP$8:$AP$46)</f>
        <v>#N/A</v>
      </c>
      <c r="AT31" s="613" t="e">
        <f t="shared" si="15"/>
        <v>#N/A</v>
      </c>
      <c r="AU31" s="614" t="e">
        <f t="shared" si="16"/>
        <v>#N/A</v>
      </c>
    </row>
    <row r="32" spans="2:47" ht="20.100000000000001" customHeight="1">
      <c r="B32" s="542" t="s">
        <v>355</v>
      </c>
      <c r="C32" s="615" t="s">
        <v>356</v>
      </c>
      <c r="D32" s="616">
        <f>計算シート１!F29</f>
        <v>0</v>
      </c>
      <c r="E32" s="617">
        <f>D32*関係係数シート!$E28</f>
        <v>0</v>
      </c>
      <c r="F32" s="618">
        <f>D32*関係係数シート!$F28</f>
        <v>0</v>
      </c>
      <c r="G32" s="617">
        <v>0</v>
      </c>
      <c r="H32" s="617">
        <f>G32*関係係数シート!D28</f>
        <v>0</v>
      </c>
      <c r="I32" s="619">
        <v>0</v>
      </c>
      <c r="J32" s="617">
        <f>I32*関係係数シート!$E28</f>
        <v>0</v>
      </c>
      <c r="K32" s="618">
        <f>I32*関係係数シート!$F28</f>
        <v>0</v>
      </c>
      <c r="L32" s="617">
        <f t="shared" si="0"/>
        <v>0</v>
      </c>
      <c r="M32" s="617">
        <f t="shared" si="1"/>
        <v>0</v>
      </c>
      <c r="N32" s="546">
        <f t="shared" si="2"/>
        <v>0</v>
      </c>
      <c r="O32" s="85"/>
      <c r="P32" s="620"/>
      <c r="Q32" s="621"/>
      <c r="R32" s="622">
        <f>$Q$47*関係係数シート!G28</f>
        <v>0</v>
      </c>
      <c r="S32" s="622">
        <f>R32*関係係数シート!D28</f>
        <v>0</v>
      </c>
      <c r="T32" s="622">
        <v>0</v>
      </c>
      <c r="U32" s="622">
        <f>T32*関係係数シート!E28</f>
        <v>0</v>
      </c>
      <c r="V32" s="623">
        <f>T32*関係係数シート!F28</f>
        <v>0</v>
      </c>
      <c r="W32" s="5"/>
      <c r="X32" s="624">
        <f>ROUND(D32*関係係数シート!$H28,0)</f>
        <v>0</v>
      </c>
      <c r="Y32" s="625">
        <f>ROUND(I32*関係係数シート!$H28,0)</f>
        <v>0</v>
      </c>
      <c r="Z32" s="625">
        <f t="shared" si="6"/>
        <v>0</v>
      </c>
      <c r="AA32" s="626">
        <f>ROUND(T32*関係係数シート!H28,0)</f>
        <v>0</v>
      </c>
      <c r="AB32" s="617">
        <f>ROUND(D32*関係係数シート!$I28,0)</f>
        <v>0</v>
      </c>
      <c r="AC32" s="618">
        <f>ROUND(I32*関係係数シート!$I28,0)</f>
        <v>0</v>
      </c>
      <c r="AD32" s="618">
        <f t="shared" si="7"/>
        <v>0</v>
      </c>
      <c r="AE32" s="546">
        <f>ROUND(T32*関係係数シート!I28,0)</f>
        <v>0</v>
      </c>
      <c r="AG32" s="627">
        <f t="shared" si="3"/>
        <v>0</v>
      </c>
      <c r="AH32" s="628">
        <f t="shared" si="4"/>
        <v>0</v>
      </c>
      <c r="AI32" s="629">
        <f t="shared" si="5"/>
        <v>0</v>
      </c>
      <c r="AJ32" s="627">
        <f t="shared" si="8"/>
        <v>0</v>
      </c>
      <c r="AK32" s="630">
        <f t="shared" si="9"/>
        <v>0</v>
      </c>
      <c r="AL32" s="631">
        <f t="shared" si="10"/>
        <v>1</v>
      </c>
      <c r="AM32" s="330"/>
      <c r="AN32" s="632">
        <v>25</v>
      </c>
      <c r="AO32" s="633" t="e">
        <f t="shared" si="11"/>
        <v>#N/A</v>
      </c>
      <c r="AP32" s="634" t="e">
        <f t="shared" si="12"/>
        <v>#N/A</v>
      </c>
      <c r="AQ32" s="635" t="e">
        <f t="shared" si="13"/>
        <v>#N/A</v>
      </c>
      <c r="AR32" s="636" t="e">
        <f t="shared" si="14"/>
        <v>#N/A</v>
      </c>
      <c r="AS32" s="637" t="e">
        <f>SUM(AP$8:AP32)/SUM($AP$8:$AP$46)</f>
        <v>#N/A</v>
      </c>
      <c r="AT32" s="638" t="e">
        <f t="shared" si="15"/>
        <v>#N/A</v>
      </c>
      <c r="AU32" s="639" t="e">
        <f t="shared" si="16"/>
        <v>#N/A</v>
      </c>
    </row>
    <row r="33" spans="2:47" ht="20.100000000000001" customHeight="1">
      <c r="B33" s="547" t="s">
        <v>108</v>
      </c>
      <c r="C33" s="640" t="s">
        <v>12</v>
      </c>
      <c r="D33" s="641">
        <f>計算シート１!F30</f>
        <v>0</v>
      </c>
      <c r="E33" s="642">
        <f>D33*関係係数シート!$E29</f>
        <v>0</v>
      </c>
      <c r="F33" s="643">
        <f>D33*関係係数シート!$F29</f>
        <v>0</v>
      </c>
      <c r="G33" s="642">
        <v>0</v>
      </c>
      <c r="H33" s="642">
        <f>G33*関係係数シート!D29</f>
        <v>0</v>
      </c>
      <c r="I33" s="644">
        <v>0</v>
      </c>
      <c r="J33" s="642">
        <f>I33*関係係数シート!$E29</f>
        <v>0</v>
      </c>
      <c r="K33" s="643">
        <f>I33*関係係数シート!$F29</f>
        <v>0</v>
      </c>
      <c r="L33" s="642">
        <f t="shared" si="0"/>
        <v>0</v>
      </c>
      <c r="M33" s="642">
        <f t="shared" si="1"/>
        <v>0</v>
      </c>
      <c r="N33" s="551">
        <f t="shared" si="2"/>
        <v>0</v>
      </c>
      <c r="O33" s="85"/>
      <c r="P33" s="645"/>
      <c r="Q33" s="646"/>
      <c r="R33" s="647">
        <f>$Q$47*関係係数シート!G29</f>
        <v>0</v>
      </c>
      <c r="S33" s="647">
        <f>R33*関係係数シート!D29</f>
        <v>0</v>
      </c>
      <c r="T33" s="647">
        <v>0</v>
      </c>
      <c r="U33" s="647">
        <f>T33*関係係数シート!E29</f>
        <v>0</v>
      </c>
      <c r="V33" s="648">
        <f>T33*関係係数シート!F29</f>
        <v>0</v>
      </c>
      <c r="W33" s="5"/>
      <c r="X33" s="649">
        <f>ROUND(D33*関係係数シート!$H29,0)</f>
        <v>0</v>
      </c>
      <c r="Y33" s="650">
        <f>ROUND(I33*関係係数シート!$H29,0)</f>
        <v>0</v>
      </c>
      <c r="Z33" s="650">
        <f t="shared" si="6"/>
        <v>0</v>
      </c>
      <c r="AA33" s="651">
        <f>ROUND(T33*関係係数シート!H29,0)</f>
        <v>0</v>
      </c>
      <c r="AB33" s="642">
        <f>ROUND(D33*関係係数シート!$I29,0)</f>
        <v>0</v>
      </c>
      <c r="AC33" s="643">
        <f>ROUND(I33*関係係数シート!$I29,0)</f>
        <v>0</v>
      </c>
      <c r="AD33" s="643">
        <f t="shared" si="7"/>
        <v>0</v>
      </c>
      <c r="AE33" s="551">
        <f>ROUND(T33*関係係数シート!I29,0)</f>
        <v>0</v>
      </c>
      <c r="AG33" s="652">
        <f t="shared" si="3"/>
        <v>0</v>
      </c>
      <c r="AH33" s="653">
        <f t="shared" si="4"/>
        <v>0</v>
      </c>
      <c r="AI33" s="654">
        <f t="shared" si="5"/>
        <v>0</v>
      </c>
      <c r="AJ33" s="652">
        <f t="shared" si="8"/>
        <v>0</v>
      </c>
      <c r="AK33" s="655">
        <f t="shared" si="9"/>
        <v>0</v>
      </c>
      <c r="AL33" s="656">
        <f t="shared" si="10"/>
        <v>1</v>
      </c>
      <c r="AM33" s="330"/>
      <c r="AN33" s="657">
        <v>26</v>
      </c>
      <c r="AO33" s="658" t="e">
        <f t="shared" si="11"/>
        <v>#N/A</v>
      </c>
      <c r="AP33" s="659" t="e">
        <f t="shared" si="12"/>
        <v>#N/A</v>
      </c>
      <c r="AQ33" s="660" t="e">
        <f t="shared" si="13"/>
        <v>#N/A</v>
      </c>
      <c r="AR33" s="661" t="e">
        <f t="shared" si="14"/>
        <v>#N/A</v>
      </c>
      <c r="AS33" s="662" t="e">
        <f>SUM(AP$8:AP33)/SUM($AP$8:$AP$46)</f>
        <v>#N/A</v>
      </c>
      <c r="AT33" s="663" t="e">
        <f t="shared" si="15"/>
        <v>#N/A</v>
      </c>
      <c r="AU33" s="664" t="e">
        <f t="shared" si="16"/>
        <v>#N/A</v>
      </c>
    </row>
    <row r="34" spans="2:47" ht="20.100000000000001" customHeight="1">
      <c r="B34" s="537" t="s">
        <v>109</v>
      </c>
      <c r="C34" s="590" t="s">
        <v>13</v>
      </c>
      <c r="D34" s="591">
        <f>計算シート１!F31</f>
        <v>0</v>
      </c>
      <c r="E34" s="592">
        <f>D34*関係係数シート!$E30</f>
        <v>0</v>
      </c>
      <c r="F34" s="593">
        <f>D34*関係係数シート!$F30</f>
        <v>0</v>
      </c>
      <c r="G34" s="592">
        <v>0</v>
      </c>
      <c r="H34" s="592">
        <f>G34*関係係数シート!D30</f>
        <v>0</v>
      </c>
      <c r="I34" s="594">
        <v>0</v>
      </c>
      <c r="J34" s="592">
        <f>I34*関係係数シート!$E30</f>
        <v>0</v>
      </c>
      <c r="K34" s="593">
        <f>I34*関係係数シート!$F30</f>
        <v>0</v>
      </c>
      <c r="L34" s="592">
        <f t="shared" si="0"/>
        <v>0</v>
      </c>
      <c r="M34" s="592">
        <f t="shared" si="1"/>
        <v>0</v>
      </c>
      <c r="N34" s="541">
        <f t="shared" si="2"/>
        <v>0</v>
      </c>
      <c r="O34" s="85"/>
      <c r="P34" s="595"/>
      <c r="Q34" s="596"/>
      <c r="R34" s="597">
        <f>$Q$47*関係係数シート!G30</f>
        <v>0</v>
      </c>
      <c r="S34" s="597">
        <f>R34*関係係数シート!D30</f>
        <v>0</v>
      </c>
      <c r="T34" s="597">
        <v>0</v>
      </c>
      <c r="U34" s="597">
        <f>T34*関係係数シート!E30</f>
        <v>0</v>
      </c>
      <c r="V34" s="598">
        <f>T34*関係係数シート!F30</f>
        <v>0</v>
      </c>
      <c r="W34" s="5"/>
      <c r="X34" s="599">
        <f>ROUND(D34*関係係数シート!$H30,0)</f>
        <v>0</v>
      </c>
      <c r="Y34" s="600">
        <f>ROUND(I34*関係係数シート!$H30,0)</f>
        <v>0</v>
      </c>
      <c r="Z34" s="600">
        <f t="shared" si="6"/>
        <v>0</v>
      </c>
      <c r="AA34" s="601">
        <f>ROUND(T34*関係係数シート!H30,0)</f>
        <v>0</v>
      </c>
      <c r="AB34" s="592">
        <f>ROUND(D34*関係係数シート!$I30,0)</f>
        <v>0</v>
      </c>
      <c r="AC34" s="593">
        <f>ROUND(I34*関係係数シート!$I30,0)</f>
        <v>0</v>
      </c>
      <c r="AD34" s="593">
        <f t="shared" si="7"/>
        <v>0</v>
      </c>
      <c r="AE34" s="541">
        <f>ROUND(T34*関係係数シート!I30,0)</f>
        <v>0</v>
      </c>
      <c r="AG34" s="602">
        <f t="shared" si="3"/>
        <v>0</v>
      </c>
      <c r="AH34" s="603">
        <f t="shared" si="4"/>
        <v>0</v>
      </c>
      <c r="AI34" s="604">
        <f t="shared" si="5"/>
        <v>0</v>
      </c>
      <c r="AJ34" s="602">
        <f t="shared" si="8"/>
        <v>0</v>
      </c>
      <c r="AK34" s="605">
        <f t="shared" si="9"/>
        <v>0</v>
      </c>
      <c r="AL34" s="606">
        <f t="shared" si="10"/>
        <v>1</v>
      </c>
      <c r="AM34" s="330"/>
      <c r="AN34" s="607">
        <v>27</v>
      </c>
      <c r="AO34" s="608" t="e">
        <f t="shared" si="11"/>
        <v>#N/A</v>
      </c>
      <c r="AP34" s="609" t="e">
        <f t="shared" si="12"/>
        <v>#N/A</v>
      </c>
      <c r="AQ34" s="610" t="e">
        <f t="shared" si="13"/>
        <v>#N/A</v>
      </c>
      <c r="AR34" s="611" t="e">
        <f t="shared" si="14"/>
        <v>#N/A</v>
      </c>
      <c r="AS34" s="612" t="e">
        <f>SUM(AP$8:AP34)/SUM($AP$8:$AP$46)</f>
        <v>#N/A</v>
      </c>
      <c r="AT34" s="613" t="e">
        <f t="shared" si="15"/>
        <v>#N/A</v>
      </c>
      <c r="AU34" s="614" t="e">
        <f t="shared" si="16"/>
        <v>#N/A</v>
      </c>
    </row>
    <row r="35" spans="2:47" ht="20.100000000000001" customHeight="1">
      <c r="B35" s="537" t="s">
        <v>110</v>
      </c>
      <c r="C35" s="590" t="s">
        <v>357</v>
      </c>
      <c r="D35" s="667">
        <f>SUM(計算シート１!F32:F33)</f>
        <v>0</v>
      </c>
      <c r="E35" s="592">
        <f>D35*関係係数シート!$E31</f>
        <v>0</v>
      </c>
      <c r="F35" s="593">
        <f>D35*関係係数シート!$F31</f>
        <v>0</v>
      </c>
      <c r="G35" s="592">
        <v>0</v>
      </c>
      <c r="H35" s="592">
        <f>G35*関係係数シート!D31</f>
        <v>0</v>
      </c>
      <c r="I35" s="594">
        <v>0</v>
      </c>
      <c r="J35" s="592">
        <f>I35*関係係数シート!$E31</f>
        <v>0</v>
      </c>
      <c r="K35" s="593">
        <f>I35*関係係数シート!$F31</f>
        <v>0</v>
      </c>
      <c r="L35" s="592">
        <f t="shared" si="0"/>
        <v>0</v>
      </c>
      <c r="M35" s="592">
        <f t="shared" si="1"/>
        <v>0</v>
      </c>
      <c r="N35" s="541">
        <f t="shared" si="2"/>
        <v>0</v>
      </c>
      <c r="O35" s="85"/>
      <c r="P35" s="595"/>
      <c r="Q35" s="596"/>
      <c r="R35" s="597">
        <f>$Q$47*関係係数シート!G31</f>
        <v>0</v>
      </c>
      <c r="S35" s="597">
        <f>R35*関係係数シート!D31</f>
        <v>0</v>
      </c>
      <c r="T35" s="597">
        <v>0</v>
      </c>
      <c r="U35" s="597">
        <f>T35*関係係数シート!E31</f>
        <v>0</v>
      </c>
      <c r="V35" s="598">
        <f>T35*関係係数シート!F31</f>
        <v>0</v>
      </c>
      <c r="W35" s="5"/>
      <c r="X35" s="599">
        <f>ROUND(D35*関係係数シート!$H31,0)</f>
        <v>0</v>
      </c>
      <c r="Y35" s="600">
        <f>ROUND(I35*関係係数シート!$H31,0)</f>
        <v>0</v>
      </c>
      <c r="Z35" s="600">
        <f t="shared" si="6"/>
        <v>0</v>
      </c>
      <c r="AA35" s="601">
        <f>ROUND(T35*関係係数シート!H31,0)</f>
        <v>0</v>
      </c>
      <c r="AB35" s="592">
        <f>ROUND(D35*関係係数シート!$I31,0)</f>
        <v>0</v>
      </c>
      <c r="AC35" s="593">
        <f>ROUND(I35*関係係数シート!$I31,0)</f>
        <v>0</v>
      </c>
      <c r="AD35" s="593">
        <f t="shared" si="7"/>
        <v>0</v>
      </c>
      <c r="AE35" s="541">
        <f>ROUND(T35*関係係数シート!I31,0)</f>
        <v>0</v>
      </c>
      <c r="AG35" s="602">
        <f t="shared" si="3"/>
        <v>0</v>
      </c>
      <c r="AH35" s="603">
        <f t="shared" si="4"/>
        <v>0</v>
      </c>
      <c r="AI35" s="604">
        <f t="shared" si="5"/>
        <v>0</v>
      </c>
      <c r="AJ35" s="602">
        <f t="shared" si="8"/>
        <v>0</v>
      </c>
      <c r="AK35" s="605">
        <f t="shared" si="9"/>
        <v>0</v>
      </c>
      <c r="AL35" s="606">
        <f t="shared" si="10"/>
        <v>1</v>
      </c>
      <c r="AM35" s="330"/>
      <c r="AN35" s="607">
        <v>28</v>
      </c>
      <c r="AO35" s="608" t="e">
        <f t="shared" si="11"/>
        <v>#N/A</v>
      </c>
      <c r="AP35" s="609" t="e">
        <f t="shared" si="12"/>
        <v>#N/A</v>
      </c>
      <c r="AQ35" s="610" t="e">
        <f t="shared" si="13"/>
        <v>#N/A</v>
      </c>
      <c r="AR35" s="611" t="e">
        <f t="shared" si="14"/>
        <v>#N/A</v>
      </c>
      <c r="AS35" s="612" t="e">
        <f>SUM(AP$8:AP35)/SUM($AP$8:$AP$46)</f>
        <v>#N/A</v>
      </c>
      <c r="AT35" s="613" t="e">
        <f t="shared" si="15"/>
        <v>#N/A</v>
      </c>
      <c r="AU35" s="614" t="e">
        <f t="shared" si="16"/>
        <v>#N/A</v>
      </c>
    </row>
    <row r="36" spans="2:47" ht="20.100000000000001" customHeight="1">
      <c r="B36" s="537" t="s">
        <v>111</v>
      </c>
      <c r="C36" s="590" t="s">
        <v>91</v>
      </c>
      <c r="D36" s="591">
        <f>計算シート１!F34</f>
        <v>0</v>
      </c>
      <c r="E36" s="592">
        <f>D36*関係係数シート!$E32</f>
        <v>0</v>
      </c>
      <c r="F36" s="593">
        <f>D36*関係係数シート!$F32</f>
        <v>0</v>
      </c>
      <c r="G36" s="592">
        <v>0</v>
      </c>
      <c r="H36" s="592">
        <f>G36*関係係数シート!D32</f>
        <v>0</v>
      </c>
      <c r="I36" s="594">
        <v>0</v>
      </c>
      <c r="J36" s="592">
        <f>I36*関係係数シート!$E32</f>
        <v>0</v>
      </c>
      <c r="K36" s="593">
        <f>I36*関係係数シート!$F32</f>
        <v>0</v>
      </c>
      <c r="L36" s="592">
        <f t="shared" si="0"/>
        <v>0</v>
      </c>
      <c r="M36" s="592">
        <f t="shared" si="1"/>
        <v>0</v>
      </c>
      <c r="N36" s="541">
        <f t="shared" si="2"/>
        <v>0</v>
      </c>
      <c r="O36" s="85"/>
      <c r="P36" s="595"/>
      <c r="Q36" s="596"/>
      <c r="R36" s="597">
        <f>$Q$47*関係係数シート!G32</f>
        <v>0</v>
      </c>
      <c r="S36" s="597">
        <f>R36*関係係数シート!D32</f>
        <v>0</v>
      </c>
      <c r="T36" s="597">
        <v>0</v>
      </c>
      <c r="U36" s="597">
        <f>T36*関係係数シート!E32</f>
        <v>0</v>
      </c>
      <c r="V36" s="598">
        <f>T36*関係係数シート!F32</f>
        <v>0</v>
      </c>
      <c r="W36" s="5"/>
      <c r="X36" s="599">
        <f>ROUND(D36*関係係数シート!$H32,0)</f>
        <v>0</v>
      </c>
      <c r="Y36" s="600">
        <f>ROUND(I36*関係係数シート!$H32,0)</f>
        <v>0</v>
      </c>
      <c r="Z36" s="600">
        <f t="shared" si="6"/>
        <v>0</v>
      </c>
      <c r="AA36" s="601">
        <f>ROUND(T36*関係係数シート!H32,0)</f>
        <v>0</v>
      </c>
      <c r="AB36" s="592">
        <f>ROUND(D36*関係係数シート!$I32,0)</f>
        <v>0</v>
      </c>
      <c r="AC36" s="593">
        <f>ROUND(I36*関係係数シート!$I32,0)</f>
        <v>0</v>
      </c>
      <c r="AD36" s="593">
        <f t="shared" si="7"/>
        <v>0</v>
      </c>
      <c r="AE36" s="541">
        <f>ROUND(T36*関係係数シート!I32,0)</f>
        <v>0</v>
      </c>
      <c r="AG36" s="602">
        <f t="shared" si="3"/>
        <v>0</v>
      </c>
      <c r="AH36" s="603">
        <f t="shared" si="4"/>
        <v>0</v>
      </c>
      <c r="AI36" s="604">
        <f t="shared" si="5"/>
        <v>0</v>
      </c>
      <c r="AJ36" s="602">
        <f t="shared" si="8"/>
        <v>0</v>
      </c>
      <c r="AK36" s="605">
        <f t="shared" si="9"/>
        <v>0</v>
      </c>
      <c r="AL36" s="606">
        <f t="shared" si="10"/>
        <v>1</v>
      </c>
      <c r="AM36" s="330"/>
      <c r="AN36" s="607">
        <v>29</v>
      </c>
      <c r="AO36" s="608" t="e">
        <f t="shared" si="11"/>
        <v>#N/A</v>
      </c>
      <c r="AP36" s="609" t="e">
        <f t="shared" si="12"/>
        <v>#N/A</v>
      </c>
      <c r="AQ36" s="610" t="e">
        <f t="shared" si="13"/>
        <v>#N/A</v>
      </c>
      <c r="AR36" s="611" t="e">
        <f t="shared" si="14"/>
        <v>#N/A</v>
      </c>
      <c r="AS36" s="612" t="e">
        <f>SUM(AP$8:AP36)/SUM($AP$8:$AP$46)</f>
        <v>#N/A</v>
      </c>
      <c r="AT36" s="613" t="e">
        <f t="shared" si="15"/>
        <v>#N/A</v>
      </c>
      <c r="AU36" s="614" t="e">
        <f t="shared" si="16"/>
        <v>#N/A</v>
      </c>
    </row>
    <row r="37" spans="2:47" ht="20.100000000000001" customHeight="1">
      <c r="B37" s="542" t="s">
        <v>112</v>
      </c>
      <c r="C37" s="615" t="s">
        <v>14</v>
      </c>
      <c r="D37" s="616">
        <f>計算シート１!F35</f>
        <v>0</v>
      </c>
      <c r="E37" s="617">
        <f>D37*関係係数シート!$E33</f>
        <v>0</v>
      </c>
      <c r="F37" s="618">
        <f>D37*関係係数シート!$F33</f>
        <v>0</v>
      </c>
      <c r="G37" s="617">
        <v>0</v>
      </c>
      <c r="H37" s="617">
        <f>G37*関係係数シート!D33</f>
        <v>0</v>
      </c>
      <c r="I37" s="619">
        <v>0</v>
      </c>
      <c r="J37" s="617">
        <f>I37*関係係数シート!$E33</f>
        <v>0</v>
      </c>
      <c r="K37" s="618">
        <f>I37*関係係数シート!$F33</f>
        <v>0</v>
      </c>
      <c r="L37" s="617">
        <f t="shared" si="0"/>
        <v>0</v>
      </c>
      <c r="M37" s="617">
        <f t="shared" si="1"/>
        <v>0</v>
      </c>
      <c r="N37" s="546">
        <f t="shared" si="2"/>
        <v>0</v>
      </c>
      <c r="O37" s="85"/>
      <c r="P37" s="620"/>
      <c r="Q37" s="621"/>
      <c r="R37" s="622">
        <f>$Q$47*関係係数シート!G33</f>
        <v>0</v>
      </c>
      <c r="S37" s="622">
        <f>R37*関係係数シート!D33</f>
        <v>0</v>
      </c>
      <c r="T37" s="622">
        <v>0</v>
      </c>
      <c r="U37" s="622">
        <f>T37*関係係数シート!E33</f>
        <v>0</v>
      </c>
      <c r="V37" s="623">
        <f>T37*関係係数シート!F33</f>
        <v>0</v>
      </c>
      <c r="W37" s="5"/>
      <c r="X37" s="624">
        <f>ROUND(D37*関係係数シート!$H33,0)</f>
        <v>0</v>
      </c>
      <c r="Y37" s="625">
        <f>ROUND(I37*関係係数シート!$H33,0)</f>
        <v>0</v>
      </c>
      <c r="Z37" s="625">
        <f t="shared" si="6"/>
        <v>0</v>
      </c>
      <c r="AA37" s="626">
        <f>ROUND(T37*関係係数シート!H33,0)</f>
        <v>0</v>
      </c>
      <c r="AB37" s="617">
        <f>ROUND(D37*関係係数シート!$I33,0)</f>
        <v>0</v>
      </c>
      <c r="AC37" s="618">
        <f>ROUND(I37*関係係数シート!$I33,0)</f>
        <v>0</v>
      </c>
      <c r="AD37" s="618">
        <f t="shared" si="7"/>
        <v>0</v>
      </c>
      <c r="AE37" s="546">
        <f>ROUND(T37*関係係数シート!I33,0)</f>
        <v>0</v>
      </c>
      <c r="AG37" s="627">
        <f t="shared" si="3"/>
        <v>0</v>
      </c>
      <c r="AH37" s="628">
        <f t="shared" si="4"/>
        <v>0</v>
      </c>
      <c r="AI37" s="629">
        <f t="shared" si="5"/>
        <v>0</v>
      </c>
      <c r="AJ37" s="627">
        <f t="shared" si="8"/>
        <v>0</v>
      </c>
      <c r="AK37" s="630">
        <f t="shared" si="9"/>
        <v>0</v>
      </c>
      <c r="AL37" s="631">
        <f t="shared" si="10"/>
        <v>1</v>
      </c>
      <c r="AM37" s="330"/>
      <c r="AN37" s="632">
        <v>30</v>
      </c>
      <c r="AO37" s="633" t="e">
        <f t="shared" si="11"/>
        <v>#N/A</v>
      </c>
      <c r="AP37" s="634" t="e">
        <f t="shared" si="12"/>
        <v>#N/A</v>
      </c>
      <c r="AQ37" s="635" t="e">
        <f t="shared" si="13"/>
        <v>#N/A</v>
      </c>
      <c r="AR37" s="636" t="e">
        <f t="shared" si="14"/>
        <v>#N/A</v>
      </c>
      <c r="AS37" s="637" t="e">
        <f>SUM(AP$8:AP37)/SUM($AP$8:$AP$46)</f>
        <v>#N/A</v>
      </c>
      <c r="AT37" s="638" t="e">
        <f t="shared" si="15"/>
        <v>#N/A</v>
      </c>
      <c r="AU37" s="639" t="e">
        <f t="shared" si="16"/>
        <v>#N/A</v>
      </c>
    </row>
    <row r="38" spans="2:47" ht="20.100000000000001" customHeight="1">
      <c r="B38" s="547" t="s">
        <v>113</v>
      </c>
      <c r="C38" s="640" t="s">
        <v>15</v>
      </c>
      <c r="D38" s="641">
        <f>計算シート１!F36</f>
        <v>0</v>
      </c>
      <c r="E38" s="642">
        <f>D38*関係係数シート!$E34</f>
        <v>0</v>
      </c>
      <c r="F38" s="643">
        <f>D38*関係係数シート!$F34</f>
        <v>0</v>
      </c>
      <c r="G38" s="642">
        <v>0</v>
      </c>
      <c r="H38" s="642">
        <f>G38*関係係数シート!D34</f>
        <v>0</v>
      </c>
      <c r="I38" s="644">
        <v>0</v>
      </c>
      <c r="J38" s="642">
        <f>I38*関係係数シート!$E34</f>
        <v>0</v>
      </c>
      <c r="K38" s="643">
        <f>I38*関係係数シート!$F34</f>
        <v>0</v>
      </c>
      <c r="L38" s="642">
        <f t="shared" si="0"/>
        <v>0</v>
      </c>
      <c r="M38" s="642">
        <f t="shared" si="1"/>
        <v>0</v>
      </c>
      <c r="N38" s="551">
        <f t="shared" si="2"/>
        <v>0</v>
      </c>
      <c r="O38" s="85"/>
      <c r="P38" s="645"/>
      <c r="Q38" s="646"/>
      <c r="R38" s="647">
        <f>$Q$47*関係係数シート!G34</f>
        <v>0</v>
      </c>
      <c r="S38" s="647">
        <f>R38*関係係数シート!D34</f>
        <v>0</v>
      </c>
      <c r="T38" s="647">
        <v>0</v>
      </c>
      <c r="U38" s="647">
        <f>T38*関係係数シート!E34</f>
        <v>0</v>
      </c>
      <c r="V38" s="648">
        <f>T38*関係係数シート!F34</f>
        <v>0</v>
      </c>
      <c r="W38" s="5"/>
      <c r="X38" s="649">
        <f>ROUND(D38*関係係数シート!$H34,0)</f>
        <v>0</v>
      </c>
      <c r="Y38" s="650">
        <f>ROUND(I38*関係係数シート!$H34,0)</f>
        <v>0</v>
      </c>
      <c r="Z38" s="650">
        <f t="shared" si="6"/>
        <v>0</v>
      </c>
      <c r="AA38" s="651">
        <f>ROUND(T38*関係係数シート!H34,0)</f>
        <v>0</v>
      </c>
      <c r="AB38" s="642">
        <f>ROUND(D38*関係係数シート!$I34,0)</f>
        <v>0</v>
      </c>
      <c r="AC38" s="643">
        <f>ROUND(I38*関係係数シート!$I34,0)</f>
        <v>0</v>
      </c>
      <c r="AD38" s="643">
        <f t="shared" si="7"/>
        <v>0</v>
      </c>
      <c r="AE38" s="551">
        <f>ROUND(T38*関係係数シート!I34,0)</f>
        <v>0</v>
      </c>
      <c r="AG38" s="652">
        <f t="shared" si="3"/>
        <v>0</v>
      </c>
      <c r="AH38" s="653">
        <f t="shared" si="4"/>
        <v>0</v>
      </c>
      <c r="AI38" s="654">
        <f t="shared" si="5"/>
        <v>0</v>
      </c>
      <c r="AJ38" s="652">
        <f t="shared" si="8"/>
        <v>0</v>
      </c>
      <c r="AK38" s="655">
        <f t="shared" si="9"/>
        <v>0</v>
      </c>
      <c r="AL38" s="656">
        <f t="shared" si="10"/>
        <v>1</v>
      </c>
      <c r="AM38" s="330"/>
      <c r="AN38" s="657">
        <v>31</v>
      </c>
      <c r="AO38" s="658" t="e">
        <f t="shared" si="11"/>
        <v>#N/A</v>
      </c>
      <c r="AP38" s="659" t="e">
        <f t="shared" si="12"/>
        <v>#N/A</v>
      </c>
      <c r="AQ38" s="660" t="e">
        <f t="shared" si="13"/>
        <v>#N/A</v>
      </c>
      <c r="AR38" s="661" t="e">
        <f t="shared" si="14"/>
        <v>#N/A</v>
      </c>
      <c r="AS38" s="662" t="e">
        <f>SUM(AP$8:AP38)/SUM($AP$8:$AP$46)</f>
        <v>#N/A</v>
      </c>
      <c r="AT38" s="663" t="e">
        <f t="shared" si="15"/>
        <v>#N/A</v>
      </c>
      <c r="AU38" s="664" t="e">
        <f t="shared" si="16"/>
        <v>#N/A</v>
      </c>
    </row>
    <row r="39" spans="2:47" ht="20.100000000000001" customHeight="1">
      <c r="B39" s="537" t="s">
        <v>114</v>
      </c>
      <c r="C39" s="590" t="s">
        <v>358</v>
      </c>
      <c r="D39" s="591">
        <f>計算シート１!F37</f>
        <v>0</v>
      </c>
      <c r="E39" s="592">
        <f>D39*関係係数シート!$E35</f>
        <v>0</v>
      </c>
      <c r="F39" s="593">
        <f>D39*関係係数シート!$F35</f>
        <v>0</v>
      </c>
      <c r="G39" s="592">
        <v>0</v>
      </c>
      <c r="H39" s="592">
        <f>G39*関係係数シート!D35</f>
        <v>0</v>
      </c>
      <c r="I39" s="594">
        <v>0</v>
      </c>
      <c r="J39" s="592">
        <f>I39*関係係数シート!$E35</f>
        <v>0</v>
      </c>
      <c r="K39" s="593">
        <f>I39*関係係数シート!$F35</f>
        <v>0</v>
      </c>
      <c r="L39" s="592">
        <f t="shared" si="0"/>
        <v>0</v>
      </c>
      <c r="M39" s="592">
        <f t="shared" si="1"/>
        <v>0</v>
      </c>
      <c r="N39" s="541">
        <f t="shared" si="2"/>
        <v>0</v>
      </c>
      <c r="O39" s="85"/>
      <c r="P39" s="595"/>
      <c r="Q39" s="596"/>
      <c r="R39" s="597">
        <f>$Q$47*関係係数シート!G35</f>
        <v>0</v>
      </c>
      <c r="S39" s="597">
        <f>R39*関係係数シート!D35</f>
        <v>0</v>
      </c>
      <c r="T39" s="597">
        <v>0</v>
      </c>
      <c r="U39" s="597">
        <f>T39*関係係数シート!E35</f>
        <v>0</v>
      </c>
      <c r="V39" s="598">
        <f>T39*関係係数シート!F35</f>
        <v>0</v>
      </c>
      <c r="W39" s="5"/>
      <c r="X39" s="599">
        <f>ROUND(D39*関係係数シート!$H35,0)</f>
        <v>0</v>
      </c>
      <c r="Y39" s="600">
        <f>ROUND(I39*関係係数シート!$H35,0)</f>
        <v>0</v>
      </c>
      <c r="Z39" s="600">
        <f t="shared" si="6"/>
        <v>0</v>
      </c>
      <c r="AA39" s="601">
        <f>ROUND(T39*関係係数シート!H35,0)</f>
        <v>0</v>
      </c>
      <c r="AB39" s="592">
        <f>ROUND(D39*関係係数シート!$I35,0)</f>
        <v>0</v>
      </c>
      <c r="AC39" s="593">
        <f>ROUND(I39*関係係数シート!$I35,0)</f>
        <v>0</v>
      </c>
      <c r="AD39" s="593">
        <f t="shared" si="7"/>
        <v>0</v>
      </c>
      <c r="AE39" s="541">
        <f>ROUND(T39*関係係数シート!I35,0)</f>
        <v>0</v>
      </c>
      <c r="AG39" s="602">
        <f t="shared" si="3"/>
        <v>0</v>
      </c>
      <c r="AH39" s="603">
        <f t="shared" si="4"/>
        <v>0</v>
      </c>
      <c r="AI39" s="604">
        <f t="shared" si="5"/>
        <v>0</v>
      </c>
      <c r="AJ39" s="602">
        <f t="shared" si="8"/>
        <v>0</v>
      </c>
      <c r="AK39" s="605">
        <f t="shared" si="9"/>
        <v>0</v>
      </c>
      <c r="AL39" s="606">
        <f t="shared" si="10"/>
        <v>1</v>
      </c>
      <c r="AM39" s="330"/>
      <c r="AN39" s="607">
        <v>32</v>
      </c>
      <c r="AO39" s="608" t="e">
        <f t="shared" si="11"/>
        <v>#N/A</v>
      </c>
      <c r="AP39" s="609" t="e">
        <f t="shared" si="12"/>
        <v>#N/A</v>
      </c>
      <c r="AQ39" s="610" t="e">
        <f t="shared" si="13"/>
        <v>#N/A</v>
      </c>
      <c r="AR39" s="611" t="e">
        <f t="shared" si="14"/>
        <v>#N/A</v>
      </c>
      <c r="AS39" s="612" t="e">
        <f>SUM(AP$8:AP39)/SUM($AP$8:$AP$46)</f>
        <v>#N/A</v>
      </c>
      <c r="AT39" s="613" t="e">
        <f t="shared" si="15"/>
        <v>#N/A</v>
      </c>
      <c r="AU39" s="614" t="e">
        <f t="shared" si="16"/>
        <v>#N/A</v>
      </c>
    </row>
    <row r="40" spans="2:47" ht="20.100000000000001" customHeight="1">
      <c r="B40" s="537" t="s">
        <v>115</v>
      </c>
      <c r="C40" s="590" t="s">
        <v>359</v>
      </c>
      <c r="D40" s="591">
        <f>計算シート１!F38</f>
        <v>0</v>
      </c>
      <c r="E40" s="592">
        <f>D40*関係係数シート!$E36</f>
        <v>0</v>
      </c>
      <c r="F40" s="593">
        <f>D40*関係係数シート!$F36</f>
        <v>0</v>
      </c>
      <c r="G40" s="592">
        <v>0</v>
      </c>
      <c r="H40" s="592">
        <f>G40*関係係数シート!D36</f>
        <v>0</v>
      </c>
      <c r="I40" s="594">
        <v>0</v>
      </c>
      <c r="J40" s="592">
        <f>I40*関係係数シート!$E36</f>
        <v>0</v>
      </c>
      <c r="K40" s="593">
        <f>I40*関係係数シート!$F36</f>
        <v>0</v>
      </c>
      <c r="L40" s="592">
        <f t="shared" si="0"/>
        <v>0</v>
      </c>
      <c r="M40" s="592">
        <f t="shared" si="1"/>
        <v>0</v>
      </c>
      <c r="N40" s="541">
        <f t="shared" si="2"/>
        <v>0</v>
      </c>
      <c r="O40" s="85"/>
      <c r="P40" s="595"/>
      <c r="Q40" s="596"/>
      <c r="R40" s="597">
        <f>$Q$47*関係係数シート!G36</f>
        <v>0</v>
      </c>
      <c r="S40" s="597">
        <f>R40*関係係数シート!D36</f>
        <v>0</v>
      </c>
      <c r="T40" s="597">
        <v>0</v>
      </c>
      <c r="U40" s="597">
        <f>T40*関係係数シート!E36</f>
        <v>0</v>
      </c>
      <c r="V40" s="598">
        <f>T40*関係係数シート!F36</f>
        <v>0</v>
      </c>
      <c r="W40" s="5"/>
      <c r="X40" s="599">
        <f>ROUND(D40*関係係数シート!$H36,0)</f>
        <v>0</v>
      </c>
      <c r="Y40" s="600">
        <f>ROUND(I40*関係係数シート!$H36,0)</f>
        <v>0</v>
      </c>
      <c r="Z40" s="600">
        <f t="shared" si="6"/>
        <v>0</v>
      </c>
      <c r="AA40" s="601">
        <f>ROUND(T40*関係係数シート!H36,0)</f>
        <v>0</v>
      </c>
      <c r="AB40" s="592">
        <f>ROUND(D40*関係係数シート!$I36,0)</f>
        <v>0</v>
      </c>
      <c r="AC40" s="593">
        <f>ROUND(I40*関係係数シート!$I36,0)</f>
        <v>0</v>
      </c>
      <c r="AD40" s="593">
        <f t="shared" si="7"/>
        <v>0</v>
      </c>
      <c r="AE40" s="541">
        <f>ROUND(T40*関係係数シート!I36,0)</f>
        <v>0</v>
      </c>
      <c r="AG40" s="602">
        <f t="shared" si="3"/>
        <v>0</v>
      </c>
      <c r="AH40" s="603">
        <f t="shared" si="4"/>
        <v>0</v>
      </c>
      <c r="AI40" s="604">
        <f t="shared" si="5"/>
        <v>0</v>
      </c>
      <c r="AJ40" s="602">
        <f t="shared" si="8"/>
        <v>0</v>
      </c>
      <c r="AK40" s="605">
        <f t="shared" si="9"/>
        <v>0</v>
      </c>
      <c r="AL40" s="606">
        <f t="shared" si="10"/>
        <v>1</v>
      </c>
      <c r="AM40" s="330"/>
      <c r="AN40" s="607">
        <v>33</v>
      </c>
      <c r="AO40" s="608" t="e">
        <f t="shared" si="11"/>
        <v>#N/A</v>
      </c>
      <c r="AP40" s="609" t="e">
        <f t="shared" si="12"/>
        <v>#N/A</v>
      </c>
      <c r="AQ40" s="610" t="e">
        <f t="shared" si="13"/>
        <v>#N/A</v>
      </c>
      <c r="AR40" s="611" t="e">
        <f t="shared" si="14"/>
        <v>#N/A</v>
      </c>
      <c r="AS40" s="612" t="e">
        <f>SUM(AP$8:AP40)/SUM($AP$8:$AP$46)</f>
        <v>#N/A</v>
      </c>
      <c r="AT40" s="613" t="e">
        <f t="shared" si="15"/>
        <v>#N/A</v>
      </c>
      <c r="AU40" s="614" t="e">
        <f t="shared" si="16"/>
        <v>#N/A</v>
      </c>
    </row>
    <row r="41" spans="2:47" ht="20.100000000000001" customHeight="1">
      <c r="B41" s="537" t="s">
        <v>116</v>
      </c>
      <c r="C41" s="590" t="s">
        <v>16</v>
      </c>
      <c r="D41" s="591">
        <f>計算シート１!F39</f>
        <v>0</v>
      </c>
      <c r="E41" s="592">
        <f>D41*関係係数シート!$E37</f>
        <v>0</v>
      </c>
      <c r="F41" s="593">
        <f>D41*関係係数シート!$F37</f>
        <v>0</v>
      </c>
      <c r="G41" s="592">
        <v>0</v>
      </c>
      <c r="H41" s="592">
        <f>G41*関係係数シート!D37</f>
        <v>0</v>
      </c>
      <c r="I41" s="594">
        <v>0</v>
      </c>
      <c r="J41" s="592">
        <f>I41*関係係数シート!$E37</f>
        <v>0</v>
      </c>
      <c r="K41" s="593">
        <f>I41*関係係数シート!$F37</f>
        <v>0</v>
      </c>
      <c r="L41" s="592">
        <f t="shared" si="0"/>
        <v>0</v>
      </c>
      <c r="M41" s="592">
        <f t="shared" si="1"/>
        <v>0</v>
      </c>
      <c r="N41" s="541">
        <f t="shared" si="2"/>
        <v>0</v>
      </c>
      <c r="O41" s="85"/>
      <c r="P41" s="595"/>
      <c r="Q41" s="596"/>
      <c r="R41" s="597">
        <f>$Q$47*関係係数シート!G37</f>
        <v>0</v>
      </c>
      <c r="S41" s="597">
        <f>R41*関係係数シート!D37</f>
        <v>0</v>
      </c>
      <c r="T41" s="597">
        <v>0</v>
      </c>
      <c r="U41" s="597">
        <f>T41*関係係数シート!E37</f>
        <v>0</v>
      </c>
      <c r="V41" s="598">
        <f>T41*関係係数シート!F37</f>
        <v>0</v>
      </c>
      <c r="W41" s="5"/>
      <c r="X41" s="599">
        <f>ROUND(D41*関係係数シート!$H37,0)</f>
        <v>0</v>
      </c>
      <c r="Y41" s="600">
        <f>ROUND(I41*関係係数シート!$H37,0)</f>
        <v>0</v>
      </c>
      <c r="Z41" s="600">
        <f t="shared" si="6"/>
        <v>0</v>
      </c>
      <c r="AA41" s="601">
        <f>ROUND(T41*関係係数シート!H37,0)</f>
        <v>0</v>
      </c>
      <c r="AB41" s="592">
        <f>ROUND(D41*関係係数シート!$I37,0)</f>
        <v>0</v>
      </c>
      <c r="AC41" s="593">
        <f>ROUND(I41*関係係数シート!$I37,0)</f>
        <v>0</v>
      </c>
      <c r="AD41" s="593">
        <f t="shared" si="7"/>
        <v>0</v>
      </c>
      <c r="AE41" s="541">
        <f>ROUND(T41*関係係数シート!I37,0)</f>
        <v>0</v>
      </c>
      <c r="AG41" s="602">
        <f t="shared" si="3"/>
        <v>0</v>
      </c>
      <c r="AH41" s="603">
        <f t="shared" si="4"/>
        <v>0</v>
      </c>
      <c r="AI41" s="604">
        <f t="shared" si="5"/>
        <v>0</v>
      </c>
      <c r="AJ41" s="602">
        <f t="shared" si="8"/>
        <v>0</v>
      </c>
      <c r="AK41" s="605">
        <f t="shared" si="9"/>
        <v>0</v>
      </c>
      <c r="AL41" s="606">
        <f t="shared" si="10"/>
        <v>1</v>
      </c>
      <c r="AM41" s="330"/>
      <c r="AN41" s="607">
        <v>34</v>
      </c>
      <c r="AO41" s="608" t="e">
        <f t="shared" si="11"/>
        <v>#N/A</v>
      </c>
      <c r="AP41" s="609" t="e">
        <f t="shared" si="12"/>
        <v>#N/A</v>
      </c>
      <c r="AQ41" s="610" t="e">
        <f t="shared" si="13"/>
        <v>#N/A</v>
      </c>
      <c r="AR41" s="611" t="e">
        <f t="shared" si="14"/>
        <v>#N/A</v>
      </c>
      <c r="AS41" s="612" t="e">
        <f>SUM(AP$8:AP41)/SUM($AP$8:$AP$46)</f>
        <v>#N/A</v>
      </c>
      <c r="AT41" s="613" t="e">
        <f t="shared" si="15"/>
        <v>#N/A</v>
      </c>
      <c r="AU41" s="614" t="e">
        <f t="shared" si="16"/>
        <v>#N/A</v>
      </c>
    </row>
    <row r="42" spans="2:47" ht="20.100000000000001" customHeight="1">
      <c r="B42" s="542" t="s">
        <v>360</v>
      </c>
      <c r="C42" s="615" t="s">
        <v>92</v>
      </c>
      <c r="D42" s="616">
        <f>計算シート１!F40</f>
        <v>0</v>
      </c>
      <c r="E42" s="617">
        <f>D42*関係係数シート!$E38</f>
        <v>0</v>
      </c>
      <c r="F42" s="618">
        <f>D42*関係係数シート!$F38</f>
        <v>0</v>
      </c>
      <c r="G42" s="617">
        <v>0</v>
      </c>
      <c r="H42" s="617">
        <f>G42*関係係数シート!D38</f>
        <v>0</v>
      </c>
      <c r="I42" s="619">
        <v>0</v>
      </c>
      <c r="J42" s="617">
        <f>I42*関係係数シート!$E38</f>
        <v>0</v>
      </c>
      <c r="K42" s="618">
        <f>I42*関係係数シート!$F38</f>
        <v>0</v>
      </c>
      <c r="L42" s="617">
        <f t="shared" si="0"/>
        <v>0</v>
      </c>
      <c r="M42" s="617">
        <f t="shared" si="1"/>
        <v>0</v>
      </c>
      <c r="N42" s="546">
        <f t="shared" si="2"/>
        <v>0</v>
      </c>
      <c r="O42" s="85"/>
      <c r="P42" s="620"/>
      <c r="Q42" s="621"/>
      <c r="R42" s="622">
        <f>$Q$47*関係係数シート!G38</f>
        <v>0</v>
      </c>
      <c r="S42" s="622">
        <f>R42*関係係数シート!D38</f>
        <v>0</v>
      </c>
      <c r="T42" s="622">
        <v>0</v>
      </c>
      <c r="U42" s="622">
        <f>T42*関係係数シート!E38</f>
        <v>0</v>
      </c>
      <c r="V42" s="623">
        <f>T42*関係係数シート!F38</f>
        <v>0</v>
      </c>
      <c r="W42" s="5"/>
      <c r="X42" s="624">
        <f>ROUND(D42*関係係数シート!$H38,0)</f>
        <v>0</v>
      </c>
      <c r="Y42" s="625">
        <f>ROUND(I42*関係係数シート!$H38,0)</f>
        <v>0</v>
      </c>
      <c r="Z42" s="625">
        <f t="shared" si="6"/>
        <v>0</v>
      </c>
      <c r="AA42" s="626">
        <f>ROUND(T42*関係係数シート!H38,0)</f>
        <v>0</v>
      </c>
      <c r="AB42" s="617">
        <f>ROUND(D42*関係係数シート!$I38,0)</f>
        <v>0</v>
      </c>
      <c r="AC42" s="618">
        <f>ROUND(I42*関係係数シート!$I38,0)</f>
        <v>0</v>
      </c>
      <c r="AD42" s="618">
        <f t="shared" si="7"/>
        <v>0</v>
      </c>
      <c r="AE42" s="546">
        <f>ROUND(T42*関係係数シート!I38,0)</f>
        <v>0</v>
      </c>
      <c r="AG42" s="627">
        <f t="shared" si="3"/>
        <v>0</v>
      </c>
      <c r="AH42" s="628">
        <f t="shared" si="4"/>
        <v>0</v>
      </c>
      <c r="AI42" s="629">
        <f t="shared" si="5"/>
        <v>0</v>
      </c>
      <c r="AJ42" s="627">
        <f t="shared" si="8"/>
        <v>0</v>
      </c>
      <c r="AK42" s="630">
        <f t="shared" si="9"/>
        <v>0</v>
      </c>
      <c r="AL42" s="631">
        <f t="shared" si="10"/>
        <v>1</v>
      </c>
      <c r="AM42" s="330"/>
      <c r="AN42" s="632">
        <v>35</v>
      </c>
      <c r="AO42" s="633" t="e">
        <f t="shared" si="11"/>
        <v>#N/A</v>
      </c>
      <c r="AP42" s="634" t="e">
        <f t="shared" si="12"/>
        <v>#N/A</v>
      </c>
      <c r="AQ42" s="635" t="e">
        <f t="shared" si="13"/>
        <v>#N/A</v>
      </c>
      <c r="AR42" s="636" t="e">
        <f t="shared" si="14"/>
        <v>#N/A</v>
      </c>
      <c r="AS42" s="637" t="e">
        <f>SUM(AP$8:AP42)/SUM($AP$8:$AP$46)</f>
        <v>#N/A</v>
      </c>
      <c r="AT42" s="638" t="e">
        <f t="shared" si="15"/>
        <v>#N/A</v>
      </c>
      <c r="AU42" s="639" t="e">
        <f t="shared" si="16"/>
        <v>#N/A</v>
      </c>
    </row>
    <row r="43" spans="2:47" ht="21" customHeight="1">
      <c r="B43" s="547" t="s">
        <v>361</v>
      </c>
      <c r="C43" s="640" t="s">
        <v>93</v>
      </c>
      <c r="D43" s="641">
        <f>計算シート１!F41</f>
        <v>0</v>
      </c>
      <c r="E43" s="642">
        <f>D43*関係係数シート!$E39</f>
        <v>0</v>
      </c>
      <c r="F43" s="643">
        <f>D43*関係係数シート!$F39</f>
        <v>0</v>
      </c>
      <c r="G43" s="642">
        <v>0</v>
      </c>
      <c r="H43" s="642">
        <f>G43*関係係数シート!D39</f>
        <v>0</v>
      </c>
      <c r="I43" s="644">
        <v>0</v>
      </c>
      <c r="J43" s="642">
        <f>I43*関係係数シート!$E39</f>
        <v>0</v>
      </c>
      <c r="K43" s="643">
        <f>I43*関係係数シート!$F39</f>
        <v>0</v>
      </c>
      <c r="L43" s="642">
        <f t="shared" si="0"/>
        <v>0</v>
      </c>
      <c r="M43" s="642">
        <f t="shared" si="1"/>
        <v>0</v>
      </c>
      <c r="N43" s="551">
        <f t="shared" si="2"/>
        <v>0</v>
      </c>
      <c r="O43" s="85"/>
      <c r="P43" s="645"/>
      <c r="Q43" s="646"/>
      <c r="R43" s="647">
        <f>$Q$47*関係係数シート!G39</f>
        <v>0</v>
      </c>
      <c r="S43" s="647">
        <f>R43*関係係数シート!D39</f>
        <v>0</v>
      </c>
      <c r="T43" s="647">
        <v>0</v>
      </c>
      <c r="U43" s="647">
        <f>T43*関係係数シート!E39</f>
        <v>0</v>
      </c>
      <c r="V43" s="648">
        <f>T43*関係係数シート!F39</f>
        <v>0</v>
      </c>
      <c r="W43" s="5"/>
      <c r="X43" s="649">
        <f>ROUND(D43*関係係数シート!$H39,0)</f>
        <v>0</v>
      </c>
      <c r="Y43" s="650">
        <f>ROUND(I43*関係係数シート!$H39,0)</f>
        <v>0</v>
      </c>
      <c r="Z43" s="650">
        <f t="shared" si="6"/>
        <v>0</v>
      </c>
      <c r="AA43" s="651">
        <f>ROUND(T43*関係係数シート!H39,0)</f>
        <v>0</v>
      </c>
      <c r="AB43" s="642">
        <f>ROUND(D43*関係係数シート!$I39,0)</f>
        <v>0</v>
      </c>
      <c r="AC43" s="643">
        <f>ROUND(I43*関係係数シート!$I39,0)</f>
        <v>0</v>
      </c>
      <c r="AD43" s="643">
        <f t="shared" si="7"/>
        <v>0</v>
      </c>
      <c r="AE43" s="551">
        <f>ROUND(T43*関係係数シート!I39,0)</f>
        <v>0</v>
      </c>
      <c r="AG43" s="652">
        <f t="shared" si="3"/>
        <v>0</v>
      </c>
      <c r="AH43" s="653">
        <f t="shared" si="4"/>
        <v>0</v>
      </c>
      <c r="AI43" s="654">
        <f t="shared" si="5"/>
        <v>0</v>
      </c>
      <c r="AJ43" s="652">
        <f t="shared" si="8"/>
        <v>0</v>
      </c>
      <c r="AK43" s="655">
        <f t="shared" si="9"/>
        <v>0</v>
      </c>
      <c r="AL43" s="656">
        <f t="shared" si="10"/>
        <v>1</v>
      </c>
      <c r="AM43" s="330"/>
      <c r="AN43" s="657">
        <v>36</v>
      </c>
      <c r="AO43" s="658" t="e">
        <f t="shared" si="11"/>
        <v>#N/A</v>
      </c>
      <c r="AP43" s="659" t="e">
        <f t="shared" si="12"/>
        <v>#N/A</v>
      </c>
      <c r="AQ43" s="660" t="e">
        <f t="shared" si="13"/>
        <v>#N/A</v>
      </c>
      <c r="AR43" s="661" t="e">
        <f t="shared" si="14"/>
        <v>#N/A</v>
      </c>
      <c r="AS43" s="662" t="e">
        <f>SUM(AP$8:AP43)/SUM($AP$8:$AP$46)</f>
        <v>#N/A</v>
      </c>
      <c r="AT43" s="663" t="e">
        <f t="shared" si="15"/>
        <v>#N/A</v>
      </c>
      <c r="AU43" s="664" t="e">
        <f t="shared" si="16"/>
        <v>#N/A</v>
      </c>
    </row>
    <row r="44" spans="2:47" ht="21" customHeight="1">
      <c r="B44" s="537" t="s">
        <v>117</v>
      </c>
      <c r="C44" s="590" t="s">
        <v>387</v>
      </c>
      <c r="D44" s="591">
        <f>計算シート１!F42</f>
        <v>0</v>
      </c>
      <c r="E44" s="592">
        <f>D44*関係係数シート!$E40</f>
        <v>0</v>
      </c>
      <c r="F44" s="593">
        <f>D44*関係係数シート!$F40</f>
        <v>0</v>
      </c>
      <c r="G44" s="592">
        <v>0</v>
      </c>
      <c r="H44" s="592">
        <f>G44*関係係数シート!D40</f>
        <v>0</v>
      </c>
      <c r="I44" s="594">
        <v>0</v>
      </c>
      <c r="J44" s="592">
        <f>I44*関係係数シート!$E40</f>
        <v>0</v>
      </c>
      <c r="K44" s="593">
        <f>I44*関係係数シート!$F40</f>
        <v>0</v>
      </c>
      <c r="L44" s="592">
        <f t="shared" si="0"/>
        <v>0</v>
      </c>
      <c r="M44" s="592">
        <f t="shared" si="1"/>
        <v>0</v>
      </c>
      <c r="N44" s="541">
        <f t="shared" si="2"/>
        <v>0</v>
      </c>
      <c r="O44" s="85"/>
      <c r="P44" s="595"/>
      <c r="Q44" s="596"/>
      <c r="R44" s="597">
        <f>$Q$47*関係係数シート!G40</f>
        <v>0</v>
      </c>
      <c r="S44" s="597">
        <f>R44*関係係数シート!D40</f>
        <v>0</v>
      </c>
      <c r="T44" s="597">
        <v>0</v>
      </c>
      <c r="U44" s="597">
        <f>T44*関係係数シート!E40</f>
        <v>0</v>
      </c>
      <c r="V44" s="598">
        <f>T44*関係係数シート!F40</f>
        <v>0</v>
      </c>
      <c r="W44" s="5"/>
      <c r="X44" s="599">
        <f>ROUND(D44*関係係数シート!$H40,0)</f>
        <v>0</v>
      </c>
      <c r="Y44" s="600">
        <f>ROUND(I44*関係係数シート!$H40,0)</f>
        <v>0</v>
      </c>
      <c r="Z44" s="600">
        <f t="shared" si="6"/>
        <v>0</v>
      </c>
      <c r="AA44" s="601">
        <f>ROUND(T44*関係係数シート!H40,0)</f>
        <v>0</v>
      </c>
      <c r="AB44" s="592">
        <f>ROUND(D44*関係係数シート!$I40,0)</f>
        <v>0</v>
      </c>
      <c r="AC44" s="593">
        <f>ROUND(I44*関係係数シート!$I40,0)</f>
        <v>0</v>
      </c>
      <c r="AD44" s="593">
        <f t="shared" si="7"/>
        <v>0</v>
      </c>
      <c r="AE44" s="541">
        <f>ROUND(T44*関係係数シート!I40,0)</f>
        <v>0</v>
      </c>
      <c r="AG44" s="602">
        <f t="shared" si="3"/>
        <v>0</v>
      </c>
      <c r="AH44" s="603">
        <f t="shared" si="4"/>
        <v>0</v>
      </c>
      <c r="AI44" s="604">
        <f t="shared" si="5"/>
        <v>0</v>
      </c>
      <c r="AJ44" s="602">
        <f t="shared" si="8"/>
        <v>0</v>
      </c>
      <c r="AK44" s="605">
        <f t="shared" si="9"/>
        <v>0</v>
      </c>
      <c r="AL44" s="606">
        <f t="shared" si="10"/>
        <v>1</v>
      </c>
      <c r="AM44" s="330"/>
      <c r="AN44" s="607">
        <v>37</v>
      </c>
      <c r="AO44" s="608" t="e">
        <f t="shared" si="11"/>
        <v>#N/A</v>
      </c>
      <c r="AP44" s="609" t="e">
        <f t="shared" si="12"/>
        <v>#N/A</v>
      </c>
      <c r="AQ44" s="610" t="e">
        <f t="shared" si="13"/>
        <v>#N/A</v>
      </c>
      <c r="AR44" s="611" t="e">
        <f t="shared" si="14"/>
        <v>#N/A</v>
      </c>
      <c r="AS44" s="612" t="e">
        <f>SUM(AP$8:AP44)/SUM($AP$8:$AP$46)</f>
        <v>#N/A</v>
      </c>
      <c r="AT44" s="613" t="e">
        <f t="shared" si="15"/>
        <v>#N/A</v>
      </c>
      <c r="AU44" s="614" t="e">
        <f t="shared" si="16"/>
        <v>#N/A</v>
      </c>
    </row>
    <row r="45" spans="2:47" ht="18" customHeight="1">
      <c r="B45" s="537" t="s">
        <v>118</v>
      </c>
      <c r="C45" s="665" t="s">
        <v>17</v>
      </c>
      <c r="D45" s="591">
        <f>計算シート１!F43</f>
        <v>0</v>
      </c>
      <c r="E45" s="592">
        <f>D45*関係係数シート!$E41</f>
        <v>0</v>
      </c>
      <c r="F45" s="593">
        <f>D45*関係係数シート!$F41</f>
        <v>0</v>
      </c>
      <c r="G45" s="592">
        <v>0</v>
      </c>
      <c r="H45" s="592">
        <f>G45*関係係数シート!D41</f>
        <v>0</v>
      </c>
      <c r="I45" s="594">
        <v>0</v>
      </c>
      <c r="J45" s="592">
        <f>I45*関係係数シート!$E41</f>
        <v>0</v>
      </c>
      <c r="K45" s="593">
        <f>I45*関係係数シート!$F41</f>
        <v>0</v>
      </c>
      <c r="L45" s="592">
        <f t="shared" si="0"/>
        <v>0</v>
      </c>
      <c r="M45" s="592">
        <f t="shared" si="1"/>
        <v>0</v>
      </c>
      <c r="N45" s="541">
        <f t="shared" si="2"/>
        <v>0</v>
      </c>
      <c r="O45" s="88"/>
      <c r="P45" s="595"/>
      <c r="Q45" s="596"/>
      <c r="R45" s="597">
        <f>$Q$47*関係係数シート!G41</f>
        <v>0</v>
      </c>
      <c r="S45" s="597">
        <f>R45*関係係数シート!D41</f>
        <v>0</v>
      </c>
      <c r="T45" s="597">
        <v>0</v>
      </c>
      <c r="U45" s="597">
        <f>T45*関係係数シート!E41</f>
        <v>0</v>
      </c>
      <c r="V45" s="598">
        <f>T45*関係係数シート!F41</f>
        <v>0</v>
      </c>
      <c r="W45" s="6"/>
      <c r="X45" s="599">
        <f>ROUND(D45*関係係数シート!$H41,0)</f>
        <v>0</v>
      </c>
      <c r="Y45" s="600">
        <f>ROUND(I45*関係係数シート!$H41,0)</f>
        <v>0</v>
      </c>
      <c r="Z45" s="600">
        <f t="shared" si="6"/>
        <v>0</v>
      </c>
      <c r="AA45" s="601">
        <f>ROUND(T45*関係係数シート!H41,0)</f>
        <v>0</v>
      </c>
      <c r="AB45" s="592">
        <f>ROUND(D45*関係係数シート!$I41,0)</f>
        <v>0</v>
      </c>
      <c r="AC45" s="593">
        <f>ROUND(I45*関係係数シート!$I41,0)</f>
        <v>0</v>
      </c>
      <c r="AD45" s="593">
        <f t="shared" si="7"/>
        <v>0</v>
      </c>
      <c r="AE45" s="541">
        <f>ROUND(T45*関係係数シート!I41,0)</f>
        <v>0</v>
      </c>
      <c r="AG45" s="602">
        <f t="shared" si="3"/>
        <v>0</v>
      </c>
      <c r="AH45" s="603">
        <f t="shared" si="4"/>
        <v>0</v>
      </c>
      <c r="AI45" s="604">
        <f t="shared" si="5"/>
        <v>0</v>
      </c>
      <c r="AJ45" s="602">
        <f t="shared" si="8"/>
        <v>0</v>
      </c>
      <c r="AK45" s="605">
        <f t="shared" si="9"/>
        <v>0</v>
      </c>
      <c r="AL45" s="606">
        <f t="shared" si="10"/>
        <v>1</v>
      </c>
      <c r="AM45" s="330"/>
      <c r="AN45" s="607">
        <v>38</v>
      </c>
      <c r="AO45" s="608" t="e">
        <f t="shared" si="11"/>
        <v>#N/A</v>
      </c>
      <c r="AP45" s="609" t="e">
        <f t="shared" si="12"/>
        <v>#N/A</v>
      </c>
      <c r="AQ45" s="610" t="e">
        <f t="shared" si="13"/>
        <v>#N/A</v>
      </c>
      <c r="AR45" s="611" t="e">
        <f t="shared" si="14"/>
        <v>#N/A</v>
      </c>
      <c r="AS45" s="612" t="e">
        <f>SUM(AP$8:AP45)/SUM($AP$8:$AP$46)</f>
        <v>#N/A</v>
      </c>
      <c r="AT45" s="613" t="e">
        <f t="shared" si="15"/>
        <v>#N/A</v>
      </c>
      <c r="AU45" s="614" t="e">
        <f t="shared" si="16"/>
        <v>#N/A</v>
      </c>
    </row>
    <row r="46" spans="2:47" ht="19.5" customHeight="1" thickBot="1">
      <c r="B46" s="668" t="s">
        <v>119</v>
      </c>
      <c r="C46" s="669" t="s">
        <v>18</v>
      </c>
      <c r="D46" s="670">
        <f>計算シート１!F44</f>
        <v>0</v>
      </c>
      <c r="E46" s="671">
        <f>D46*関係係数シート!$E42</f>
        <v>0</v>
      </c>
      <c r="F46" s="672">
        <f>D46*関係係数シート!$F42</f>
        <v>0</v>
      </c>
      <c r="G46" s="671">
        <v>0</v>
      </c>
      <c r="H46" s="671">
        <f>G46*関係係数シート!D42</f>
        <v>0</v>
      </c>
      <c r="I46" s="673">
        <v>0</v>
      </c>
      <c r="J46" s="671">
        <f>I46*関係係数シート!$E42</f>
        <v>0</v>
      </c>
      <c r="K46" s="672">
        <f>I46*関係係数シート!$F42</f>
        <v>0</v>
      </c>
      <c r="L46" s="671">
        <f t="shared" si="0"/>
        <v>0</v>
      </c>
      <c r="M46" s="671">
        <f t="shared" si="1"/>
        <v>0</v>
      </c>
      <c r="N46" s="674">
        <f t="shared" si="2"/>
        <v>0</v>
      </c>
      <c r="P46" s="675"/>
      <c r="Q46" s="676"/>
      <c r="R46" s="677">
        <f>$Q$47*関係係数シート!G42</f>
        <v>0</v>
      </c>
      <c r="S46" s="677">
        <f>R46*関係係数シート!D42</f>
        <v>0</v>
      </c>
      <c r="T46" s="677">
        <v>0</v>
      </c>
      <c r="U46" s="677">
        <f>T46*関係係数シート!E42</f>
        <v>0</v>
      </c>
      <c r="V46" s="678">
        <f>T46*関係係数シート!F42</f>
        <v>0</v>
      </c>
      <c r="X46" s="679">
        <f>ROUND(D46*関係係数シート!$H42,0)</f>
        <v>0</v>
      </c>
      <c r="Y46" s="680">
        <f>ROUND(I46*関係係数シート!$H42,0)</f>
        <v>0</v>
      </c>
      <c r="Z46" s="680">
        <f t="shared" si="6"/>
        <v>0</v>
      </c>
      <c r="AA46" s="681">
        <f>ROUND(T46*関係係数シート!H42,0)</f>
        <v>0</v>
      </c>
      <c r="AB46" s="671">
        <f>ROUND(D46*関係係数シート!$I42,0)</f>
        <v>0</v>
      </c>
      <c r="AC46" s="672">
        <f>ROUND(I46*関係係数シート!$I42,0)</f>
        <v>0</v>
      </c>
      <c r="AD46" s="672">
        <f t="shared" si="7"/>
        <v>0</v>
      </c>
      <c r="AE46" s="674">
        <f>ROUND(T46*関係係数シート!I42,0)</f>
        <v>0</v>
      </c>
      <c r="AG46" s="682">
        <f t="shared" si="3"/>
        <v>0</v>
      </c>
      <c r="AH46" s="683">
        <f t="shared" si="4"/>
        <v>0</v>
      </c>
      <c r="AI46" s="684">
        <f t="shared" si="5"/>
        <v>0</v>
      </c>
      <c r="AJ46" s="682">
        <f t="shared" si="8"/>
        <v>0</v>
      </c>
      <c r="AK46" s="685">
        <f t="shared" si="9"/>
        <v>0</v>
      </c>
      <c r="AL46" s="686">
        <f t="shared" si="10"/>
        <v>1</v>
      </c>
      <c r="AM46" s="330"/>
      <c r="AN46" s="687">
        <v>39</v>
      </c>
      <c r="AO46" s="688" t="e">
        <f t="shared" si="11"/>
        <v>#N/A</v>
      </c>
      <c r="AP46" s="689" t="e">
        <f t="shared" si="12"/>
        <v>#N/A</v>
      </c>
      <c r="AQ46" s="690" t="e">
        <f t="shared" si="13"/>
        <v>#N/A</v>
      </c>
      <c r="AR46" s="691" t="e">
        <f t="shared" si="14"/>
        <v>#N/A</v>
      </c>
      <c r="AS46" s="692" t="e">
        <f>SUM(AP$8:AP46)/SUM($AP$8:$AP$46)</f>
        <v>#N/A</v>
      </c>
      <c r="AT46" s="693" t="e">
        <f t="shared" si="15"/>
        <v>#N/A</v>
      </c>
      <c r="AU46" s="694" t="e">
        <f t="shared" si="16"/>
        <v>#N/A</v>
      </c>
    </row>
    <row r="47" spans="2:47" ht="19.5" customHeight="1" thickBot="1">
      <c r="B47" s="73"/>
      <c r="C47" s="74" t="s">
        <v>37</v>
      </c>
      <c r="D47" s="79">
        <f t="shared" ref="D47:N47" si="17">SUM(D8:D46)</f>
        <v>0</v>
      </c>
      <c r="E47" s="86">
        <f t="shared" si="17"/>
        <v>0</v>
      </c>
      <c r="F47" s="360">
        <f t="shared" si="17"/>
        <v>0</v>
      </c>
      <c r="G47" s="86">
        <f t="shared" si="17"/>
        <v>0</v>
      </c>
      <c r="H47" s="86">
        <f t="shared" si="17"/>
        <v>0</v>
      </c>
      <c r="I47" s="355">
        <f t="shared" si="17"/>
        <v>0</v>
      </c>
      <c r="J47" s="86">
        <f t="shared" si="17"/>
        <v>0</v>
      </c>
      <c r="K47" s="86">
        <f t="shared" si="17"/>
        <v>0</v>
      </c>
      <c r="L47" s="86">
        <f t="shared" si="17"/>
        <v>0</v>
      </c>
      <c r="M47" s="86">
        <f t="shared" si="17"/>
        <v>0</v>
      </c>
      <c r="N47" s="82">
        <f t="shared" si="17"/>
        <v>0</v>
      </c>
      <c r="P47" s="154">
        <f>関係係数シート!M3</f>
        <v>0.53412627708601101</v>
      </c>
      <c r="Q47" s="86">
        <f>N47*P47</f>
        <v>0</v>
      </c>
      <c r="R47" s="89">
        <f>SUM(R8:R46)</f>
        <v>0</v>
      </c>
      <c r="S47" s="89">
        <f>SUM(S8:S46)</f>
        <v>0</v>
      </c>
      <c r="T47" s="89">
        <f>SUM(T8:T46)</f>
        <v>0</v>
      </c>
      <c r="U47" s="89">
        <f>SUM(U8:U46)</f>
        <v>0</v>
      </c>
      <c r="V47" s="91">
        <f>SUM(V8:V46)</f>
        <v>0</v>
      </c>
      <c r="X47" s="93">
        <f t="shared" ref="X47:AE47" si="18">SUM(X8:X46)</f>
        <v>0</v>
      </c>
      <c r="Y47" s="327">
        <f t="shared" si="18"/>
        <v>0</v>
      </c>
      <c r="Z47" s="327">
        <f t="shared" si="18"/>
        <v>0</v>
      </c>
      <c r="AA47" s="89">
        <f t="shared" si="18"/>
        <v>0</v>
      </c>
      <c r="AB47" s="89">
        <f t="shared" si="18"/>
        <v>0</v>
      </c>
      <c r="AC47" s="328">
        <f t="shared" si="18"/>
        <v>0</v>
      </c>
      <c r="AD47" s="328">
        <f t="shared" si="18"/>
        <v>0</v>
      </c>
      <c r="AE47" s="91">
        <f t="shared" si="18"/>
        <v>0</v>
      </c>
      <c r="AG47" s="331">
        <f>SUM(AG8:AG46)</f>
        <v>0</v>
      </c>
      <c r="AH47" s="334">
        <f>SUM(AH8:AH46)</f>
        <v>0</v>
      </c>
      <c r="AI47" s="338">
        <f>SUM(AI8:AI46)</f>
        <v>0</v>
      </c>
      <c r="AJ47" s="331">
        <f>SUM(AJ8:AJ46)</f>
        <v>0</v>
      </c>
      <c r="AK47" s="336">
        <f>SUM(AK8:AK46)</f>
        <v>0</v>
      </c>
      <c r="AL47" s="335"/>
      <c r="AN47" s="340"/>
      <c r="AO47" s="339" t="s">
        <v>288</v>
      </c>
      <c r="AP47" s="332" t="e">
        <f>SUM(AP8:AP46)</f>
        <v>#N/A</v>
      </c>
      <c r="AQ47" s="347" t="e">
        <f>SUM(AQ8:AQ46)</f>
        <v>#N/A</v>
      </c>
      <c r="AR47" s="338" t="e">
        <f>SUM(AR8:AR46)</f>
        <v>#N/A</v>
      </c>
      <c r="AS47" s="341"/>
      <c r="AT47" s="331" t="e">
        <f>SUM(AT8:AT46)</f>
        <v>#N/A</v>
      </c>
      <c r="AU47" s="338" t="e">
        <f>SUM(AU8:AU46)</f>
        <v>#N/A</v>
      </c>
    </row>
    <row r="48" spans="2:47" ht="19.5" customHeight="1" thickBot="1"/>
    <row r="49" spans="19:20" ht="19.5" customHeight="1" thickTop="1" thickBot="1">
      <c r="S49" s="3" t="s">
        <v>50</v>
      </c>
      <c r="T49" s="90">
        <f>IFERROR(SUM(L47,T47)/計算シート１!D45,0)</f>
        <v>0</v>
      </c>
    </row>
    <row r="50" spans="19:20" ht="19.5" customHeight="1" thickTop="1"/>
  </sheetData>
  <mergeCells count="47">
    <mergeCell ref="D3:N3"/>
    <mergeCell ref="B4:C7"/>
    <mergeCell ref="R4:R7"/>
    <mergeCell ref="P3:V3"/>
    <mergeCell ref="H4:H7"/>
    <mergeCell ref="S4:S7"/>
    <mergeCell ref="T4:T7"/>
    <mergeCell ref="U4:U7"/>
    <mergeCell ref="V4:V7"/>
    <mergeCell ref="D5:D7"/>
    <mergeCell ref="D4:F4"/>
    <mergeCell ref="E6:E7"/>
    <mergeCell ref="X3:AA3"/>
    <mergeCell ref="AB3:AE3"/>
    <mergeCell ref="P4:P7"/>
    <mergeCell ref="Q4:Q7"/>
    <mergeCell ref="X4:Z4"/>
    <mergeCell ref="AB4:AD4"/>
    <mergeCell ref="AA4:AA7"/>
    <mergeCell ref="AE4:AE7"/>
    <mergeCell ref="AH5:AH7"/>
    <mergeCell ref="AJ4:AJ7"/>
    <mergeCell ref="AK5:AK7"/>
    <mergeCell ref="AL4:AL7"/>
    <mergeCell ref="G4:G7"/>
    <mergeCell ref="I5:I7"/>
    <mergeCell ref="J6:J7"/>
    <mergeCell ref="I4:K4"/>
    <mergeCell ref="L4:N4"/>
    <mergeCell ref="L5:L7"/>
    <mergeCell ref="M6:M7"/>
    <mergeCell ref="AT4:AT7"/>
    <mergeCell ref="AU5:AU7"/>
    <mergeCell ref="AN3:AU3"/>
    <mergeCell ref="X5:X7"/>
    <mergeCell ref="Y5:Y7"/>
    <mergeCell ref="Z5:Z7"/>
    <mergeCell ref="AB5:AB7"/>
    <mergeCell ref="AC5:AC7"/>
    <mergeCell ref="AD5:AD7"/>
    <mergeCell ref="AN4:AN7"/>
    <mergeCell ref="AO4:AO7"/>
    <mergeCell ref="AP4:AP7"/>
    <mergeCell ref="AQ5:AQ7"/>
    <mergeCell ref="AS4:AS7"/>
    <mergeCell ref="AG3:AL3"/>
    <mergeCell ref="AG4:AG7"/>
  </mergeCells>
  <phoneticPr fontId="3"/>
  <pageMargins left="0.35" right="0.31" top="0.51" bottom="0.33" header="0.24" footer="0.21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B1:CS43"/>
  <sheetViews>
    <sheetView showGridLines="0" topLeftCell="A13" zoomScaleNormal="100" workbookViewId="0">
      <selection activeCell="K43" sqref="K43"/>
    </sheetView>
  </sheetViews>
  <sheetFormatPr defaultColWidth="18.6640625" defaultRowHeight="12.9" customHeight="1"/>
  <cols>
    <col min="1" max="1" width="2.6640625" customWidth="1"/>
    <col min="2" max="2" width="4.6640625" customWidth="1"/>
    <col min="3" max="3" width="37.6640625" bestFit="1" customWidth="1"/>
    <col min="4" max="9" width="11.109375" customWidth="1"/>
    <col min="10" max="10" width="8.109375" customWidth="1"/>
    <col min="11" max="11" width="20" bestFit="1" customWidth="1"/>
    <col min="12" max="13" width="11.109375" customWidth="1"/>
    <col min="14" max="14" width="8.109375" customWidth="1"/>
    <col min="15" max="15" width="4.6640625" customWidth="1"/>
    <col min="16" max="16" width="25.6640625" customWidth="1"/>
    <col min="17" max="55" width="12.109375" customWidth="1"/>
    <col min="56" max="56" width="6.109375" style="80" customWidth="1"/>
    <col min="57" max="57" width="8.109375" customWidth="1"/>
    <col min="58" max="58" width="23.21875" bestFit="1" customWidth="1"/>
    <col min="59" max="59" width="9.6640625" bestFit="1" customWidth="1"/>
    <col min="60" max="98" width="12.109375" customWidth="1"/>
  </cols>
  <sheetData>
    <row r="1" spans="2:97" ht="22.5" customHeight="1" thickBot="1"/>
    <row r="2" spans="2:97" ht="19.5" customHeight="1" thickBot="1">
      <c r="B2" s="1022"/>
      <c r="C2" s="1023"/>
      <c r="D2" s="1107" t="s">
        <v>43</v>
      </c>
      <c r="E2" s="1105" t="s">
        <v>47</v>
      </c>
      <c r="F2" s="1105" t="s">
        <v>46</v>
      </c>
      <c r="G2" s="1105" t="s">
        <v>45</v>
      </c>
      <c r="H2" s="1099" t="s">
        <v>51</v>
      </c>
      <c r="I2" s="1097" t="s">
        <v>52</v>
      </c>
      <c r="K2" s="45" t="s">
        <v>48</v>
      </c>
      <c r="L2" s="46"/>
      <c r="M2" s="47" t="s">
        <v>95</v>
      </c>
      <c r="O2" s="1101" t="s">
        <v>122</v>
      </c>
      <c r="P2" s="1102"/>
      <c r="Q2" s="757" t="s">
        <v>44</v>
      </c>
      <c r="R2" s="758" t="s">
        <v>19</v>
      </c>
      <c r="S2" s="758" t="s">
        <v>20</v>
      </c>
      <c r="T2" s="758" t="s">
        <v>21</v>
      </c>
      <c r="U2" s="758" t="s">
        <v>22</v>
      </c>
      <c r="V2" s="758" t="s">
        <v>23</v>
      </c>
      <c r="W2" s="758" t="s">
        <v>24</v>
      </c>
      <c r="X2" s="758" t="s">
        <v>25</v>
      </c>
      <c r="Y2" s="758" t="s">
        <v>26</v>
      </c>
      <c r="Z2" s="758" t="s">
        <v>27</v>
      </c>
      <c r="AA2" s="758" t="s">
        <v>28</v>
      </c>
      <c r="AB2" s="758" t="s">
        <v>29</v>
      </c>
      <c r="AC2" s="758" t="s">
        <v>30</v>
      </c>
      <c r="AD2" s="758" t="s">
        <v>31</v>
      </c>
      <c r="AE2" s="758" t="s">
        <v>32</v>
      </c>
      <c r="AF2" s="758" t="s">
        <v>33</v>
      </c>
      <c r="AG2" s="758" t="s">
        <v>34</v>
      </c>
      <c r="AH2" s="758" t="s">
        <v>35</v>
      </c>
      <c r="AI2" s="758" t="s">
        <v>36</v>
      </c>
      <c r="AJ2" s="758" t="s">
        <v>94</v>
      </c>
      <c r="AK2" s="758" t="s">
        <v>104</v>
      </c>
      <c r="AL2" s="758" t="s">
        <v>105</v>
      </c>
      <c r="AM2" s="758" t="s">
        <v>106</v>
      </c>
      <c r="AN2" s="758" t="s">
        <v>107</v>
      </c>
      <c r="AO2" s="758" t="s">
        <v>355</v>
      </c>
      <c r="AP2" s="758" t="s">
        <v>108</v>
      </c>
      <c r="AQ2" s="758" t="s">
        <v>109</v>
      </c>
      <c r="AR2" s="758" t="s">
        <v>110</v>
      </c>
      <c r="AS2" s="758" t="s">
        <v>111</v>
      </c>
      <c r="AT2" s="758" t="s">
        <v>112</v>
      </c>
      <c r="AU2" s="758" t="s">
        <v>113</v>
      </c>
      <c r="AV2" s="758" t="s">
        <v>114</v>
      </c>
      <c r="AW2" s="758" t="s">
        <v>115</v>
      </c>
      <c r="AX2" s="758" t="s">
        <v>116</v>
      </c>
      <c r="AY2" s="758" t="s">
        <v>360</v>
      </c>
      <c r="AZ2" s="758" t="s">
        <v>361</v>
      </c>
      <c r="BA2" s="758" t="s">
        <v>117</v>
      </c>
      <c r="BB2" s="758" t="s">
        <v>118</v>
      </c>
      <c r="BC2" s="759" t="s">
        <v>119</v>
      </c>
      <c r="BE2" s="1093" t="s">
        <v>301</v>
      </c>
      <c r="BF2" s="1094"/>
      <c r="BG2" s="757" t="s">
        <v>44</v>
      </c>
      <c r="BH2" s="758" t="s">
        <v>19</v>
      </c>
      <c r="BI2" s="758" t="s">
        <v>20</v>
      </c>
      <c r="BJ2" s="758" t="s">
        <v>21</v>
      </c>
      <c r="BK2" s="758" t="s">
        <v>22</v>
      </c>
      <c r="BL2" s="758" t="s">
        <v>23</v>
      </c>
      <c r="BM2" s="758" t="s">
        <v>24</v>
      </c>
      <c r="BN2" s="758" t="s">
        <v>25</v>
      </c>
      <c r="BO2" s="758" t="s">
        <v>26</v>
      </c>
      <c r="BP2" s="758" t="s">
        <v>27</v>
      </c>
      <c r="BQ2" s="758" t="s">
        <v>28</v>
      </c>
      <c r="BR2" s="758" t="s">
        <v>29</v>
      </c>
      <c r="BS2" s="758" t="s">
        <v>30</v>
      </c>
      <c r="BT2" s="758" t="s">
        <v>31</v>
      </c>
      <c r="BU2" s="758" t="s">
        <v>32</v>
      </c>
      <c r="BV2" s="758" t="s">
        <v>33</v>
      </c>
      <c r="BW2" s="758" t="s">
        <v>34</v>
      </c>
      <c r="BX2" s="758" t="s">
        <v>35</v>
      </c>
      <c r="BY2" s="758" t="s">
        <v>36</v>
      </c>
      <c r="BZ2" s="758" t="s">
        <v>94</v>
      </c>
      <c r="CA2" s="758" t="s">
        <v>104</v>
      </c>
      <c r="CB2" s="758" t="s">
        <v>105</v>
      </c>
      <c r="CC2" s="758" t="s">
        <v>106</v>
      </c>
      <c r="CD2" s="758" t="s">
        <v>107</v>
      </c>
      <c r="CE2" s="758" t="s">
        <v>355</v>
      </c>
      <c r="CF2" s="758" t="s">
        <v>108</v>
      </c>
      <c r="CG2" s="758" t="s">
        <v>109</v>
      </c>
      <c r="CH2" s="758" t="s">
        <v>110</v>
      </c>
      <c r="CI2" s="758" t="s">
        <v>111</v>
      </c>
      <c r="CJ2" s="758" t="s">
        <v>112</v>
      </c>
      <c r="CK2" s="758" t="s">
        <v>113</v>
      </c>
      <c r="CL2" s="758" t="s">
        <v>114</v>
      </c>
      <c r="CM2" s="758" t="s">
        <v>115</v>
      </c>
      <c r="CN2" s="758" t="s">
        <v>116</v>
      </c>
      <c r="CO2" s="758" t="s">
        <v>360</v>
      </c>
      <c r="CP2" s="758" t="s">
        <v>361</v>
      </c>
      <c r="CQ2" s="758" t="s">
        <v>117</v>
      </c>
      <c r="CR2" s="758" t="s">
        <v>118</v>
      </c>
      <c r="CS2" s="759" t="s">
        <v>119</v>
      </c>
    </row>
    <row r="3" spans="2:97" ht="45" customHeight="1" thickBot="1">
      <c r="B3" s="1024"/>
      <c r="C3" s="1025"/>
      <c r="D3" s="1108"/>
      <c r="E3" s="1106"/>
      <c r="F3" s="1106"/>
      <c r="G3" s="1106"/>
      <c r="H3" s="1100"/>
      <c r="I3" s="1098"/>
      <c r="K3" s="55" t="str">
        <f>入力シート!$G$5</f>
        <v>令和４年（2022年）</v>
      </c>
      <c r="L3" s="56" t="str">
        <f>入力シート!$H$5</f>
        <v>熊本市</v>
      </c>
      <c r="M3" s="161">
        <f>INDEX($L$7:$M$16,MATCH($K$3,$K$7:$K$16,0),MATCH($L$3,$L$6:$M$6,0))</f>
        <v>0.53412627708601101</v>
      </c>
      <c r="O3" s="1103"/>
      <c r="P3" s="1104"/>
      <c r="Q3" s="760" t="s">
        <v>347</v>
      </c>
      <c r="R3" s="761" t="s">
        <v>0</v>
      </c>
      <c r="S3" s="761" t="s">
        <v>87</v>
      </c>
      <c r="T3" s="761" t="s">
        <v>1</v>
      </c>
      <c r="U3" s="761" t="s">
        <v>2</v>
      </c>
      <c r="V3" s="761" t="s">
        <v>3</v>
      </c>
      <c r="W3" s="761" t="s">
        <v>4</v>
      </c>
      <c r="X3" s="761" t="s">
        <v>348</v>
      </c>
      <c r="Y3" s="761" t="s">
        <v>5</v>
      </c>
      <c r="Z3" s="761" t="s">
        <v>6</v>
      </c>
      <c r="AA3" s="761" t="s">
        <v>7</v>
      </c>
      <c r="AB3" s="761" t="s">
        <v>8</v>
      </c>
      <c r="AC3" s="761" t="s">
        <v>368</v>
      </c>
      <c r="AD3" s="761" t="s">
        <v>369</v>
      </c>
      <c r="AE3" s="761" t="s">
        <v>370</v>
      </c>
      <c r="AF3" s="761" t="s">
        <v>88</v>
      </c>
      <c r="AG3" s="761" t="s">
        <v>371</v>
      </c>
      <c r="AH3" s="761" t="s">
        <v>353</v>
      </c>
      <c r="AI3" s="761" t="s">
        <v>53</v>
      </c>
      <c r="AJ3" s="761" t="s">
        <v>9</v>
      </c>
      <c r="AK3" s="761" t="s">
        <v>10</v>
      </c>
      <c r="AL3" s="761" t="s">
        <v>11</v>
      </c>
      <c r="AM3" s="761" t="s">
        <v>372</v>
      </c>
      <c r="AN3" s="761" t="s">
        <v>89</v>
      </c>
      <c r="AO3" s="761" t="s">
        <v>356</v>
      </c>
      <c r="AP3" s="761" t="s">
        <v>12</v>
      </c>
      <c r="AQ3" s="761" t="s">
        <v>13</v>
      </c>
      <c r="AR3" s="761" t="s">
        <v>278</v>
      </c>
      <c r="AS3" s="761" t="s">
        <v>91</v>
      </c>
      <c r="AT3" s="761" t="s">
        <v>14</v>
      </c>
      <c r="AU3" s="761" t="s">
        <v>15</v>
      </c>
      <c r="AV3" s="761" t="s">
        <v>279</v>
      </c>
      <c r="AW3" s="761" t="s">
        <v>359</v>
      </c>
      <c r="AX3" s="486" t="s">
        <v>16</v>
      </c>
      <c r="AY3" s="485" t="s">
        <v>92</v>
      </c>
      <c r="AZ3" s="485" t="s">
        <v>93</v>
      </c>
      <c r="BA3" s="485" t="s">
        <v>386</v>
      </c>
      <c r="BB3" s="485" t="s">
        <v>17</v>
      </c>
      <c r="BC3" s="484" t="s">
        <v>18</v>
      </c>
      <c r="BE3" s="1095"/>
      <c r="BF3" s="1096"/>
      <c r="BG3" s="760" t="s">
        <v>347</v>
      </c>
      <c r="BH3" s="761" t="s">
        <v>0</v>
      </c>
      <c r="BI3" s="761" t="s">
        <v>87</v>
      </c>
      <c r="BJ3" s="761" t="s">
        <v>1</v>
      </c>
      <c r="BK3" s="761" t="s">
        <v>2</v>
      </c>
      <c r="BL3" s="761" t="s">
        <v>3</v>
      </c>
      <c r="BM3" s="761" t="s">
        <v>4</v>
      </c>
      <c r="BN3" s="761" t="s">
        <v>348</v>
      </c>
      <c r="BO3" s="761" t="s">
        <v>5</v>
      </c>
      <c r="BP3" s="761" t="s">
        <v>6</v>
      </c>
      <c r="BQ3" s="761" t="s">
        <v>7</v>
      </c>
      <c r="BR3" s="761" t="s">
        <v>8</v>
      </c>
      <c r="BS3" s="761" t="s">
        <v>368</v>
      </c>
      <c r="BT3" s="761" t="s">
        <v>369</v>
      </c>
      <c r="BU3" s="761" t="s">
        <v>370</v>
      </c>
      <c r="BV3" s="761" t="s">
        <v>88</v>
      </c>
      <c r="BW3" s="761" t="s">
        <v>371</v>
      </c>
      <c r="BX3" s="761" t="s">
        <v>353</v>
      </c>
      <c r="BY3" s="761" t="s">
        <v>53</v>
      </c>
      <c r="BZ3" s="761" t="s">
        <v>9</v>
      </c>
      <c r="CA3" s="761" t="s">
        <v>10</v>
      </c>
      <c r="CB3" s="761" t="s">
        <v>11</v>
      </c>
      <c r="CC3" s="761" t="s">
        <v>372</v>
      </c>
      <c r="CD3" s="761" t="s">
        <v>89</v>
      </c>
      <c r="CE3" s="761" t="s">
        <v>356</v>
      </c>
      <c r="CF3" s="761" t="s">
        <v>12</v>
      </c>
      <c r="CG3" s="761" t="s">
        <v>13</v>
      </c>
      <c r="CH3" s="761" t="s">
        <v>278</v>
      </c>
      <c r="CI3" s="761" t="s">
        <v>91</v>
      </c>
      <c r="CJ3" s="761" t="s">
        <v>14</v>
      </c>
      <c r="CK3" s="761" t="s">
        <v>15</v>
      </c>
      <c r="CL3" s="761" t="s">
        <v>279</v>
      </c>
      <c r="CM3" s="761" t="s">
        <v>359</v>
      </c>
      <c r="CN3" s="486" t="s">
        <v>16</v>
      </c>
      <c r="CO3" s="485" t="s">
        <v>92</v>
      </c>
      <c r="CP3" s="485" t="s">
        <v>93</v>
      </c>
      <c r="CQ3" s="486" t="s">
        <v>386</v>
      </c>
      <c r="CR3" s="485" t="s">
        <v>17</v>
      </c>
      <c r="CS3" s="484" t="s">
        <v>18</v>
      </c>
    </row>
    <row r="4" spans="2:97" ht="20.100000000000001" customHeight="1">
      <c r="B4" s="532" t="s">
        <v>44</v>
      </c>
      <c r="C4" s="559" t="s">
        <v>347</v>
      </c>
      <c r="D4" s="695">
        <v>0.79313356569721405</v>
      </c>
      <c r="E4" s="696">
        <v>0.46146021780210972</v>
      </c>
      <c r="F4" s="696">
        <v>8.9413622471601076E-2</v>
      </c>
      <c r="G4" s="696">
        <v>1.545493810247937E-2</v>
      </c>
      <c r="H4" s="697">
        <v>0.25675563532728407</v>
      </c>
      <c r="I4" s="698">
        <v>3.137099623244554E-2</v>
      </c>
      <c r="O4" s="734" t="s">
        <v>44</v>
      </c>
      <c r="P4" s="735" t="s">
        <v>347</v>
      </c>
      <c r="Q4" s="762">
        <v>1.1196049890682771</v>
      </c>
      <c r="R4" s="763">
        <v>1.4608998145400974E-4</v>
      </c>
      <c r="S4" s="763">
        <v>0.21556386001214703</v>
      </c>
      <c r="T4" s="763">
        <v>1.5325447377844161E-2</v>
      </c>
      <c r="U4" s="763">
        <v>8.0373539617750886E-2</v>
      </c>
      <c r="V4" s="763">
        <v>1.7728376010400111E-3</v>
      </c>
      <c r="W4" s="763">
        <v>1.5988592837098885E-4</v>
      </c>
      <c r="X4" s="763">
        <v>1.5762419370057335E-2</v>
      </c>
      <c r="Y4" s="763">
        <v>2.7975700108571745E-4</v>
      </c>
      <c r="Z4" s="763">
        <v>4.6789718092964854E-5</v>
      </c>
      <c r="AA4" s="763">
        <v>1.3140763374102271E-4</v>
      </c>
      <c r="AB4" s="763">
        <v>1.032752570103858E-4</v>
      </c>
      <c r="AC4" s="763">
        <v>6.2596114219983401E-5</v>
      </c>
      <c r="AD4" s="763">
        <v>1.0380335642184143E-4</v>
      </c>
      <c r="AE4" s="763">
        <v>1.4253159449169979E-4</v>
      </c>
      <c r="AF4" s="763">
        <v>1.5084983394710727E-4</v>
      </c>
      <c r="AG4" s="763">
        <v>1.2322967842935082E-4</v>
      </c>
      <c r="AH4" s="763">
        <v>1.3335631274891875E-4</v>
      </c>
      <c r="AI4" s="763">
        <v>1.5235425503449564E-4</v>
      </c>
      <c r="AJ4" s="763">
        <v>5.1318231821220767E-3</v>
      </c>
      <c r="AK4" s="763">
        <v>1.2310094292535352E-3</v>
      </c>
      <c r="AL4" s="763">
        <v>7.4920526737816214E-5</v>
      </c>
      <c r="AM4" s="763">
        <v>2.5913399865704642E-4</v>
      </c>
      <c r="AN4" s="763">
        <v>1.9496529419753557E-4</v>
      </c>
      <c r="AO4" s="763">
        <v>2.8588640067903119E-4</v>
      </c>
      <c r="AP4" s="763">
        <v>1.5535190291808055E-4</v>
      </c>
      <c r="AQ4" s="763">
        <v>4.449252162623146E-5</v>
      </c>
      <c r="AR4" s="763">
        <v>2.4871301809453636E-4</v>
      </c>
      <c r="AS4" s="763">
        <v>8.8660983411533725E-4</v>
      </c>
      <c r="AT4" s="763">
        <v>1.4833202604752342E-4</v>
      </c>
      <c r="AU4" s="763">
        <v>9.7318697470741072E-4</v>
      </c>
      <c r="AV4" s="763">
        <v>2.8947425364443955E-3</v>
      </c>
      <c r="AW4" s="763">
        <v>2.1177757058415984E-3</v>
      </c>
      <c r="AX4" s="763">
        <v>1.7220363216316836E-4</v>
      </c>
      <c r="AY4" s="763">
        <v>3.7841252897083309E-2</v>
      </c>
      <c r="AZ4" s="763">
        <v>4.5320072709374395E-2</v>
      </c>
      <c r="BA4" s="763">
        <v>2.2897423523642203E-3</v>
      </c>
      <c r="BB4" s="763">
        <v>6.118035597606793E-3</v>
      </c>
      <c r="BC4" s="764">
        <v>2.331527731889752E-4</v>
      </c>
      <c r="BE4" s="734" t="s">
        <v>44</v>
      </c>
      <c r="BF4" s="735" t="s">
        <v>347</v>
      </c>
      <c r="BG4" s="762">
        <v>0.12700855227748548</v>
      </c>
      <c r="BH4" s="763">
        <v>0</v>
      </c>
      <c r="BI4" s="763">
        <v>0.23189223661330802</v>
      </c>
      <c r="BJ4" s="763">
        <v>1.6717779938664072E-2</v>
      </c>
      <c r="BK4" s="763">
        <v>8.5836779603141483E-2</v>
      </c>
      <c r="BL4" s="763">
        <v>1.1423892109932215E-3</v>
      </c>
      <c r="BM4" s="763">
        <v>0</v>
      </c>
      <c r="BN4" s="763">
        <v>1.7142000626814015E-2</v>
      </c>
      <c r="BO4" s="763">
        <v>1.796041524480046E-5</v>
      </c>
      <c r="BP4" s="763">
        <v>0</v>
      </c>
      <c r="BQ4" s="763">
        <v>0</v>
      </c>
      <c r="BR4" s="763">
        <v>0</v>
      </c>
      <c r="BS4" s="763">
        <v>0</v>
      </c>
      <c r="BT4" s="763">
        <v>0</v>
      </c>
      <c r="BU4" s="763">
        <v>0</v>
      </c>
      <c r="BV4" s="763">
        <v>0</v>
      </c>
      <c r="BW4" s="763">
        <v>0</v>
      </c>
      <c r="BX4" s="763">
        <v>0</v>
      </c>
      <c r="BY4" s="763">
        <v>0</v>
      </c>
      <c r="BZ4" s="763">
        <v>3.8240609268103782E-3</v>
      </c>
      <c r="CA4" s="763">
        <v>6.1703070927101049E-4</v>
      </c>
      <c r="CB4" s="763">
        <v>0</v>
      </c>
      <c r="CC4" s="763">
        <v>0</v>
      </c>
      <c r="CD4" s="763">
        <v>0</v>
      </c>
      <c r="CE4" s="763">
        <v>9.0343653358351578E-5</v>
      </c>
      <c r="CF4" s="763">
        <v>0</v>
      </c>
      <c r="CG4" s="763">
        <v>3.855738817393495E-6</v>
      </c>
      <c r="CH4" s="763">
        <v>8.4668666288359863E-5</v>
      </c>
      <c r="CI4" s="763">
        <v>0</v>
      </c>
      <c r="CJ4" s="763">
        <v>3.7971521358980767E-5</v>
      </c>
      <c r="CK4" s="763">
        <v>7.4664011946241914E-4</v>
      </c>
      <c r="CL4" s="763">
        <v>2.3787646575332633E-3</v>
      </c>
      <c r="CM4" s="763">
        <v>1.8338246383766367E-3</v>
      </c>
      <c r="CN4" s="763">
        <v>6.7074929403636803E-6</v>
      </c>
      <c r="CO4" s="763">
        <v>3.545190500597984E-2</v>
      </c>
      <c r="CP4" s="763">
        <v>3.4514985796111744E-2</v>
      </c>
      <c r="CQ4" s="763">
        <v>2.1862649219652947E-3</v>
      </c>
      <c r="CR4" s="763">
        <v>0</v>
      </c>
      <c r="CS4" s="764">
        <v>0</v>
      </c>
    </row>
    <row r="5" spans="2:97" ht="20.100000000000001" customHeight="1" thickBot="1">
      <c r="B5" s="537" t="s">
        <v>19</v>
      </c>
      <c r="C5" s="590" t="s">
        <v>0</v>
      </c>
      <c r="D5" s="699">
        <v>6.0967097273883386E-2</v>
      </c>
      <c r="E5" s="700">
        <v>0.38227848101265821</v>
      </c>
      <c r="F5" s="700">
        <v>0.18499765588373182</v>
      </c>
      <c r="G5" s="700">
        <v>-1.8245620751911003E-5</v>
      </c>
      <c r="H5" s="701">
        <v>5.0257852789498361E-2</v>
      </c>
      <c r="I5" s="702">
        <v>4.9695264885138306E-2</v>
      </c>
      <c r="K5" t="s">
        <v>96</v>
      </c>
      <c r="O5" s="537" t="s">
        <v>19</v>
      </c>
      <c r="P5" s="590" t="s">
        <v>0</v>
      </c>
      <c r="Q5" s="765">
        <v>3.649165568792883E-4</v>
      </c>
      <c r="R5" s="701">
        <v>1.000417439104847</v>
      </c>
      <c r="S5" s="701">
        <v>4.9843195568504903E-4</v>
      </c>
      <c r="T5" s="701">
        <v>7.8645171318772922E-4</v>
      </c>
      <c r="U5" s="701">
        <v>1.8685557447443424E-3</v>
      </c>
      <c r="V5" s="701">
        <v>1.2000311783221362E-3</v>
      </c>
      <c r="W5" s="701">
        <v>1.3981323493935013E-2</v>
      </c>
      <c r="X5" s="701">
        <v>1.3405592700290404E-3</v>
      </c>
      <c r="Y5" s="701">
        <v>4.8438573538962673E-3</v>
      </c>
      <c r="Z5" s="701">
        <v>9.6666776887421326E-4</v>
      </c>
      <c r="AA5" s="701">
        <v>7.3978036855036676E-4</v>
      </c>
      <c r="AB5" s="701">
        <v>7.1825292710615688E-4</v>
      </c>
      <c r="AC5" s="701">
        <v>4.0347591726402681E-4</v>
      </c>
      <c r="AD5" s="701">
        <v>3.0002111214599267E-4</v>
      </c>
      <c r="AE5" s="701">
        <v>4.6464938548996257E-4</v>
      </c>
      <c r="AF5" s="701">
        <v>9.2327018500019606E-4</v>
      </c>
      <c r="AG5" s="701">
        <v>3.6508761213953459E-4</v>
      </c>
      <c r="AH5" s="701">
        <v>2.1176349510127607E-4</v>
      </c>
      <c r="AI5" s="701">
        <v>3.4617534217834631E-4</v>
      </c>
      <c r="AJ5" s="701">
        <v>5.5367626946996643E-4</v>
      </c>
      <c r="AK5" s="701">
        <v>7.7493488979500668E-4</v>
      </c>
      <c r="AL5" s="701">
        <v>2.0628068638396575E-2</v>
      </c>
      <c r="AM5" s="701">
        <v>1.0076451511260799E-3</v>
      </c>
      <c r="AN5" s="701">
        <v>1.1812850799423832E-3</v>
      </c>
      <c r="AO5" s="701">
        <v>5.7386593965852049E-4</v>
      </c>
      <c r="AP5" s="701">
        <v>1.1482019519290148E-4</v>
      </c>
      <c r="AQ5" s="701">
        <v>8.3538526687129374E-5</v>
      </c>
      <c r="AR5" s="701">
        <v>2.9338714940953578E-4</v>
      </c>
      <c r="AS5" s="701">
        <v>2.2625308966582077E-4</v>
      </c>
      <c r="AT5" s="701">
        <v>2.5790401771835569E-4</v>
      </c>
      <c r="AU5" s="701">
        <v>4.8102030959689546E-4</v>
      </c>
      <c r="AV5" s="701">
        <v>3.010991421420736E-4</v>
      </c>
      <c r="AW5" s="701">
        <v>1.618877825992063E-4</v>
      </c>
      <c r="AX5" s="701">
        <v>1.8560381558574898E-4</v>
      </c>
      <c r="AY5" s="701">
        <v>1.0111957127253352E-3</v>
      </c>
      <c r="AZ5" s="701">
        <v>6.6072581438525121E-4</v>
      </c>
      <c r="BA5" s="701">
        <v>6.9845207982121833E-4</v>
      </c>
      <c r="BB5" s="701">
        <v>3.0822880247571437E-4</v>
      </c>
      <c r="BC5" s="702">
        <v>3.6204608236792675E-4</v>
      </c>
      <c r="BE5" s="537" t="s">
        <v>19</v>
      </c>
      <c r="BF5" s="590" t="s">
        <v>0</v>
      </c>
      <c r="BG5" s="765">
        <v>1.8968178509527952E-5</v>
      </c>
      <c r="BH5" s="701">
        <v>2.8129395218002813E-4</v>
      </c>
      <c r="BI5" s="701">
        <v>3.2116131933069981E-5</v>
      </c>
      <c r="BJ5" s="701">
        <v>0</v>
      </c>
      <c r="BK5" s="701">
        <v>1.114694388587472E-2</v>
      </c>
      <c r="BL5" s="701">
        <v>2.8509182079653845E-3</v>
      </c>
      <c r="BM5" s="701">
        <v>0.211328320802005</v>
      </c>
      <c r="BN5" s="701">
        <v>6.8131957976208318E-5</v>
      </c>
      <c r="BO5" s="701">
        <v>5.9592657782247926E-2</v>
      </c>
      <c r="BP5" s="701">
        <v>1.1435608726249121E-3</v>
      </c>
      <c r="BQ5" s="701">
        <v>3.8356608411442153E-3</v>
      </c>
      <c r="BR5" s="701">
        <v>1.3449798626626118E-4</v>
      </c>
      <c r="BS5" s="701">
        <v>0</v>
      </c>
      <c r="BT5" s="701">
        <v>1.1551445807835924E-5</v>
      </c>
      <c r="BU5" s="701">
        <v>0</v>
      </c>
      <c r="BV5" s="701">
        <v>1.9911526450803594E-5</v>
      </c>
      <c r="BW5" s="701">
        <v>6.9335145291796958E-6</v>
      </c>
      <c r="BX5" s="701">
        <v>0</v>
      </c>
      <c r="BY5" s="701">
        <v>2.4080428631629644E-5</v>
      </c>
      <c r="BZ5" s="701">
        <v>2.4202917258293533E-4</v>
      </c>
      <c r="CA5" s="701">
        <v>7.4391075056078658E-3</v>
      </c>
      <c r="CB5" s="701">
        <v>0.31860516457512644</v>
      </c>
      <c r="CC5" s="701">
        <v>0</v>
      </c>
      <c r="CD5" s="701">
        <v>0</v>
      </c>
      <c r="CE5" s="701">
        <v>0</v>
      </c>
      <c r="CF5" s="701">
        <v>0</v>
      </c>
      <c r="CG5" s="701">
        <v>0</v>
      </c>
      <c r="CH5" s="701">
        <v>0</v>
      </c>
      <c r="CI5" s="701">
        <v>0</v>
      </c>
      <c r="CJ5" s="701">
        <v>5.9955033724706466E-6</v>
      </c>
      <c r="CK5" s="701">
        <v>3.5053526735324843E-5</v>
      </c>
      <c r="CL5" s="701">
        <v>0</v>
      </c>
      <c r="CM5" s="701">
        <v>0</v>
      </c>
      <c r="CN5" s="701">
        <v>0</v>
      </c>
      <c r="CO5" s="701">
        <v>-4.2713138561421494E-5</v>
      </c>
      <c r="CP5" s="701">
        <v>-3.2386715894474829E-5</v>
      </c>
      <c r="CQ5" s="701">
        <v>8.0823102475611637E-6</v>
      </c>
      <c r="CR5" s="701">
        <v>0</v>
      </c>
      <c r="CS5" s="702">
        <v>6.2136244071166709E-5</v>
      </c>
    </row>
    <row r="6" spans="2:97" ht="20.100000000000001" customHeight="1" thickBot="1">
      <c r="B6" s="537" t="s">
        <v>20</v>
      </c>
      <c r="C6" s="590" t="s">
        <v>87</v>
      </c>
      <c r="D6" s="699">
        <v>0.26220745237212684</v>
      </c>
      <c r="E6" s="700">
        <v>0.38829091709908742</v>
      </c>
      <c r="F6" s="700">
        <v>0.16024802829890025</v>
      </c>
      <c r="G6" s="700">
        <v>0.10255803602941792</v>
      </c>
      <c r="H6" s="701">
        <v>5.1461513403897062E-2</v>
      </c>
      <c r="I6" s="702">
        <v>4.9488665299437053E-2</v>
      </c>
      <c r="K6" s="48"/>
      <c r="L6" s="773" t="s">
        <v>41</v>
      </c>
      <c r="M6" s="49" t="s">
        <v>40</v>
      </c>
      <c r="O6" s="537" t="s">
        <v>20</v>
      </c>
      <c r="P6" s="590" t="s">
        <v>87</v>
      </c>
      <c r="Q6" s="765">
        <v>3.4539888214709588E-2</v>
      </c>
      <c r="R6" s="701">
        <v>4.5498287403884197E-5</v>
      </c>
      <c r="S6" s="701">
        <v>1.0521646961305469</v>
      </c>
      <c r="T6" s="701">
        <v>1.0508240736527587E-3</v>
      </c>
      <c r="U6" s="701">
        <v>3.2684684144082469E-3</v>
      </c>
      <c r="V6" s="701">
        <v>1.8834371728783826E-3</v>
      </c>
      <c r="W6" s="701">
        <v>1.2136214143435667E-4</v>
      </c>
      <c r="X6" s="701">
        <v>5.7960968718958727E-4</v>
      </c>
      <c r="Y6" s="701">
        <v>1.8144647640790191E-4</v>
      </c>
      <c r="Z6" s="701">
        <v>7.0098222787121751E-6</v>
      </c>
      <c r="AA6" s="701">
        <v>1.6674020536075807E-5</v>
      </c>
      <c r="AB6" s="701">
        <v>1.3822648031869066E-5</v>
      </c>
      <c r="AC6" s="701">
        <v>9.8846114925157422E-6</v>
      </c>
      <c r="AD6" s="701">
        <v>1.1570814479517636E-5</v>
      </c>
      <c r="AE6" s="701">
        <v>1.4084220475618269E-5</v>
      </c>
      <c r="AF6" s="701">
        <v>2.045806751280945E-5</v>
      </c>
      <c r="AG6" s="701">
        <v>1.457969871693537E-5</v>
      </c>
      <c r="AH6" s="701">
        <v>1.0177501973385052E-5</v>
      </c>
      <c r="AI6" s="701">
        <v>1.7587229972672903E-5</v>
      </c>
      <c r="AJ6" s="701">
        <v>2.7282293202494153E-4</v>
      </c>
      <c r="AK6" s="701">
        <v>6.2423063773299787E-5</v>
      </c>
      <c r="AL6" s="701">
        <v>1.2176735360446184E-5</v>
      </c>
      <c r="AM6" s="701">
        <v>3.1601696139509466E-5</v>
      </c>
      <c r="AN6" s="701">
        <v>2.7834996099236126E-5</v>
      </c>
      <c r="AO6" s="701">
        <v>5.6586082978224135E-5</v>
      </c>
      <c r="AP6" s="701">
        <v>1.4780547599646625E-5</v>
      </c>
      <c r="AQ6" s="701">
        <v>4.7428725918375472E-6</v>
      </c>
      <c r="AR6" s="701">
        <v>9.6022724028996002E-5</v>
      </c>
      <c r="AS6" s="701">
        <v>5.6711745347581621E-5</v>
      </c>
      <c r="AT6" s="701">
        <v>6.5411722587168798E-5</v>
      </c>
      <c r="AU6" s="701">
        <v>5.5764598999023275E-4</v>
      </c>
      <c r="AV6" s="701">
        <v>2.2498177886137232E-3</v>
      </c>
      <c r="AW6" s="701">
        <v>5.1335272241233125E-4</v>
      </c>
      <c r="AX6" s="701">
        <v>1.9385965124489148E-5</v>
      </c>
      <c r="AY6" s="701">
        <v>3.0553116996722127E-2</v>
      </c>
      <c r="AZ6" s="701">
        <v>7.1482537416562575E-2</v>
      </c>
      <c r="BA6" s="701">
        <v>7.1014482010852602E-4</v>
      </c>
      <c r="BB6" s="701">
        <v>2.6975295383515523E-4</v>
      </c>
      <c r="BC6" s="702">
        <v>3.7862012755613669E-4</v>
      </c>
      <c r="BE6" s="537" t="s">
        <v>20</v>
      </c>
      <c r="BF6" s="590" t="s">
        <v>87</v>
      </c>
      <c r="BG6" s="765">
        <v>0.11238882869126682</v>
      </c>
      <c r="BH6" s="701">
        <v>0</v>
      </c>
      <c r="BI6" s="701">
        <v>0.16598075784895325</v>
      </c>
      <c r="BJ6" s="701">
        <v>1.9073977111227468E-3</v>
      </c>
      <c r="BK6" s="701">
        <v>2.6634290700762605E-3</v>
      </c>
      <c r="BL6" s="701">
        <v>6.1972087286623432E-3</v>
      </c>
      <c r="BM6" s="701">
        <v>1.0025062656641604E-4</v>
      </c>
      <c r="BN6" s="701">
        <v>6.8131957976208321E-6</v>
      </c>
      <c r="BO6" s="701">
        <v>4.849312116096124E-4</v>
      </c>
      <c r="BP6" s="701">
        <v>0</v>
      </c>
      <c r="BQ6" s="701">
        <v>0</v>
      </c>
      <c r="BR6" s="701">
        <v>0</v>
      </c>
      <c r="BS6" s="701">
        <v>0</v>
      </c>
      <c r="BT6" s="701">
        <v>0</v>
      </c>
      <c r="BU6" s="701">
        <v>0</v>
      </c>
      <c r="BV6" s="701">
        <v>0</v>
      </c>
      <c r="BW6" s="701">
        <v>0</v>
      </c>
      <c r="BX6" s="701">
        <v>0</v>
      </c>
      <c r="BY6" s="701">
        <v>0</v>
      </c>
      <c r="BZ6" s="701">
        <v>2.5816445075513099E-4</v>
      </c>
      <c r="CA6" s="701">
        <v>0</v>
      </c>
      <c r="CB6" s="701">
        <v>0</v>
      </c>
      <c r="CC6" s="701">
        <v>0</v>
      </c>
      <c r="CD6" s="701">
        <v>0</v>
      </c>
      <c r="CE6" s="701">
        <v>1.2972422020686379E-4</v>
      </c>
      <c r="CF6" s="701">
        <v>0</v>
      </c>
      <c r="CG6" s="701">
        <v>0</v>
      </c>
      <c r="CH6" s="701">
        <v>2.5760892083479702E-4</v>
      </c>
      <c r="CI6" s="701">
        <v>0</v>
      </c>
      <c r="CJ6" s="701">
        <v>1.9385460904321758E-4</v>
      </c>
      <c r="CK6" s="701">
        <v>1.8701056513295803E-3</v>
      </c>
      <c r="CL6" s="701">
        <v>6.624828165434961E-3</v>
      </c>
      <c r="CM6" s="701">
        <v>1.5767464180434633E-3</v>
      </c>
      <c r="CN6" s="701">
        <v>6.7074929403636803E-6</v>
      </c>
      <c r="CO6" s="701">
        <v>0.10618486246369384</v>
      </c>
      <c r="CP6" s="701">
        <v>0.25512404112187581</v>
      </c>
      <c r="CQ6" s="701">
        <v>2.2387999385744422E-3</v>
      </c>
      <c r="CR6" s="701">
        <v>0</v>
      </c>
      <c r="CS6" s="702">
        <v>1.2013007187092232E-3</v>
      </c>
    </row>
    <row r="7" spans="2:97" ht="19.5" customHeight="1">
      <c r="B7" s="537" t="s">
        <v>21</v>
      </c>
      <c r="C7" s="590" t="s">
        <v>1</v>
      </c>
      <c r="D7" s="699">
        <v>5.5474285951425006E-2</v>
      </c>
      <c r="E7" s="700">
        <v>0.45037025955568855</v>
      </c>
      <c r="F7" s="700">
        <v>0.34860498167402199</v>
      </c>
      <c r="G7" s="700">
        <v>1.714520044459493E-2</v>
      </c>
      <c r="H7" s="701">
        <v>0.16669159997008004</v>
      </c>
      <c r="I7" s="702">
        <v>0.1425686289176453</v>
      </c>
      <c r="K7" s="720" t="str">
        <f>IF(ISBLANK(K20),"",K20)</f>
        <v>平成27年（2015年）</v>
      </c>
      <c r="L7" s="774">
        <f t="shared" ref="L7:M15" si="0">IFERROR(L20/L32,"")</f>
        <v>0.62467945406212722</v>
      </c>
      <c r="M7" s="721">
        <f t="shared" si="0"/>
        <v>0.66061543883874363</v>
      </c>
      <c r="O7" s="537" t="s">
        <v>21</v>
      </c>
      <c r="P7" s="590" t="s">
        <v>1</v>
      </c>
      <c r="Q7" s="765">
        <v>2.4878038075081362E-4</v>
      </c>
      <c r="R7" s="701">
        <v>2.2121100280852581E-4</v>
      </c>
      <c r="S7" s="701">
        <v>1.3670351818065876E-4</v>
      </c>
      <c r="T7" s="701">
        <v>1.0115148556578344</v>
      </c>
      <c r="U7" s="701">
        <v>1.6060431209168665E-4</v>
      </c>
      <c r="V7" s="701">
        <v>8.6894730622901303E-5</v>
      </c>
      <c r="W7" s="701">
        <v>1.2611805054777946E-4</v>
      </c>
      <c r="X7" s="701">
        <v>4.8802023779134481E-4</v>
      </c>
      <c r="Y7" s="701">
        <v>1.8058877567789957E-4</v>
      </c>
      <c r="Z7" s="701">
        <v>3.2932554417946728E-5</v>
      </c>
      <c r="AA7" s="701">
        <v>8.4957334082814696E-5</v>
      </c>
      <c r="AB7" s="701">
        <v>8.8905159014043622E-5</v>
      </c>
      <c r="AC7" s="701">
        <v>5.3249901631062506E-5</v>
      </c>
      <c r="AD7" s="701">
        <v>2.0358101557262204E-4</v>
      </c>
      <c r="AE7" s="701">
        <v>6.3193835629339991E-5</v>
      </c>
      <c r="AF7" s="701">
        <v>3.5946248495994775E-4</v>
      </c>
      <c r="AG7" s="701">
        <v>1.4748945938230986E-4</v>
      </c>
      <c r="AH7" s="701">
        <v>1.7355291298749823E-4</v>
      </c>
      <c r="AI7" s="701">
        <v>1.2514288380689379E-4</v>
      </c>
      <c r="AJ7" s="701">
        <v>4.2213540742308233E-4</v>
      </c>
      <c r="AK7" s="701">
        <v>1.7101617981177223E-4</v>
      </c>
      <c r="AL7" s="701">
        <v>4.0164301069130364E-5</v>
      </c>
      <c r="AM7" s="701">
        <v>1.1738629189556461E-4</v>
      </c>
      <c r="AN7" s="701">
        <v>1.9302282875634301E-4</v>
      </c>
      <c r="AO7" s="701">
        <v>2.5240988087695535E-4</v>
      </c>
      <c r="AP7" s="701">
        <v>1.2268042979444606E-4</v>
      </c>
      <c r="AQ7" s="701">
        <v>1.6180404988752919E-5</v>
      </c>
      <c r="AR7" s="701">
        <v>1.2862549702437052E-4</v>
      </c>
      <c r="AS7" s="701">
        <v>2.6436189276318398E-4</v>
      </c>
      <c r="AT7" s="701">
        <v>2.3378128250550661E-4</v>
      </c>
      <c r="AU7" s="701">
        <v>5.939737023417556E-5</v>
      </c>
      <c r="AV7" s="701">
        <v>2.2710175131880712E-4</v>
      </c>
      <c r="AW7" s="701">
        <v>1.3064532828913774E-3</v>
      </c>
      <c r="AX7" s="701">
        <v>1.6779269943012641E-4</v>
      </c>
      <c r="AY7" s="701">
        <v>5.4064511063662006E-4</v>
      </c>
      <c r="AZ7" s="701">
        <v>9.714962853399559E-5</v>
      </c>
      <c r="BA7" s="701">
        <v>3.9771348839855923E-4</v>
      </c>
      <c r="BB7" s="701">
        <v>1.0522940139144714E-3</v>
      </c>
      <c r="BC7" s="702">
        <v>1.2958056717490057E-4</v>
      </c>
      <c r="BE7" s="537" t="s">
        <v>21</v>
      </c>
      <c r="BF7" s="590" t="s">
        <v>1</v>
      </c>
      <c r="BG7" s="765">
        <v>3.4142721317150316E-3</v>
      </c>
      <c r="BH7" s="701">
        <v>2.8129395218002813E-3</v>
      </c>
      <c r="BI7" s="701">
        <v>1.0988305139957514E-3</v>
      </c>
      <c r="BJ7" s="701">
        <v>0.2045777545066946</v>
      </c>
      <c r="BK7" s="701">
        <v>2.0639678263838826E-3</v>
      </c>
      <c r="BL7" s="701">
        <v>9.5536088883946399E-4</v>
      </c>
      <c r="BM7" s="701">
        <v>1.6040100250626567E-3</v>
      </c>
      <c r="BN7" s="701">
        <v>8.1077029991687907E-3</v>
      </c>
      <c r="BO7" s="701">
        <v>2.4246560580480619E-3</v>
      </c>
      <c r="BP7" s="701">
        <v>3.2254281022753929E-4</v>
      </c>
      <c r="BQ7" s="701">
        <v>8.6437427406066826E-4</v>
      </c>
      <c r="BR7" s="701">
        <v>1.0984002211744664E-3</v>
      </c>
      <c r="BS7" s="701">
        <v>4.7281323877068556E-4</v>
      </c>
      <c r="BT7" s="701">
        <v>3.0928996150480685E-3</v>
      </c>
      <c r="BU7" s="701">
        <v>3.4217279726261765E-4</v>
      </c>
      <c r="BV7" s="701">
        <v>5.4026608436513754E-3</v>
      </c>
      <c r="BW7" s="701">
        <v>1.6917775451198457E-3</v>
      </c>
      <c r="BX7" s="701">
        <v>2.0785550458715597E-3</v>
      </c>
      <c r="BY7" s="701">
        <v>1.7157305400036121E-3</v>
      </c>
      <c r="BZ7" s="701">
        <v>6.8090873886665808E-3</v>
      </c>
      <c r="CA7" s="701">
        <v>2.2398380170320325E-3</v>
      </c>
      <c r="CB7" s="701">
        <v>1.4832803261836922E-4</v>
      </c>
      <c r="CC7" s="701">
        <v>8.2559339525283795E-4</v>
      </c>
      <c r="CD7" s="701">
        <v>2.7490491759524921E-3</v>
      </c>
      <c r="CE7" s="701">
        <v>3.8488712834590035E-3</v>
      </c>
      <c r="CF7" s="701">
        <v>1.4719867083972469E-3</v>
      </c>
      <c r="CG7" s="701">
        <v>2.8275417994218962E-5</v>
      </c>
      <c r="CH7" s="701">
        <v>1.4411687878869764E-3</v>
      </c>
      <c r="CI7" s="701">
        <v>3.5310140736132365E-3</v>
      </c>
      <c r="CJ7" s="701">
        <v>3.5473394953784662E-3</v>
      </c>
      <c r="CK7" s="701">
        <v>4.136316154768331E-4</v>
      </c>
      <c r="CL7" s="701">
        <v>3.38016086945598E-3</v>
      </c>
      <c r="CM7" s="701">
        <v>2.2331528072941659E-2</v>
      </c>
      <c r="CN7" s="701">
        <v>2.2704863603131057E-3</v>
      </c>
      <c r="CO7" s="701">
        <v>8.5141522865766848E-3</v>
      </c>
      <c r="CP7" s="701">
        <v>6.4310764419028583E-4</v>
      </c>
      <c r="CQ7" s="701">
        <v>6.2233788906220951E-3</v>
      </c>
      <c r="CR7" s="701">
        <v>1.7269050523207295E-2</v>
      </c>
      <c r="CS7" s="702">
        <v>6.8349868478283378E-4</v>
      </c>
    </row>
    <row r="8" spans="2:97" ht="20.100000000000001" customHeight="1">
      <c r="B8" s="542" t="s">
        <v>22</v>
      </c>
      <c r="C8" s="615" t="s">
        <v>2</v>
      </c>
      <c r="D8" s="703">
        <v>0.16621445523736378</v>
      </c>
      <c r="E8" s="704">
        <v>0.38257768334787723</v>
      </c>
      <c r="F8" s="704">
        <v>0.14245172060553174</v>
      </c>
      <c r="G8" s="704">
        <v>1.3241534929296723E-3</v>
      </c>
      <c r="H8" s="705">
        <v>4.4071783586902911E-2</v>
      </c>
      <c r="I8" s="706">
        <v>3.8403460181355993E-2</v>
      </c>
      <c r="K8" s="722" t="str">
        <f t="shared" ref="K8:K15" si="1">IF(ISBLANK(K21),"",K21)</f>
        <v>平成28年（2016年）</v>
      </c>
      <c r="L8" s="775">
        <f t="shared" si="0"/>
        <v>0.59904499943021727</v>
      </c>
      <c r="M8" s="723">
        <f t="shared" si="0"/>
        <v>0.66163167733302597</v>
      </c>
      <c r="O8" s="542" t="s">
        <v>22</v>
      </c>
      <c r="P8" s="615" t="s">
        <v>2</v>
      </c>
      <c r="Q8" s="766">
        <v>6.0090746105306665E-3</v>
      </c>
      <c r="R8" s="705">
        <v>9.4732700131688451E-4</v>
      </c>
      <c r="S8" s="705">
        <v>3.9953221777294943E-3</v>
      </c>
      <c r="T8" s="705">
        <v>1.6902732582610536E-3</v>
      </c>
      <c r="U8" s="705">
        <v>1.0521921752962835</v>
      </c>
      <c r="V8" s="705">
        <v>3.253519875363702E-3</v>
      </c>
      <c r="W8" s="705">
        <v>6.4675087773207157E-4</v>
      </c>
      <c r="X8" s="705">
        <v>1.7972574287438052E-3</v>
      </c>
      <c r="Y8" s="705">
        <v>2.3360413568208212E-3</v>
      </c>
      <c r="Z8" s="705">
        <v>2.766165330108569E-4</v>
      </c>
      <c r="AA8" s="705">
        <v>1.0004901749098177E-3</v>
      </c>
      <c r="AB8" s="705">
        <v>9.4142917828122152E-4</v>
      </c>
      <c r="AC8" s="705">
        <v>3.1967956243010511E-4</v>
      </c>
      <c r="AD8" s="705">
        <v>4.5868212014035857E-4</v>
      </c>
      <c r="AE8" s="705">
        <v>9.1952036270410748E-4</v>
      </c>
      <c r="AF8" s="705">
        <v>1.057490336151443E-3</v>
      </c>
      <c r="AG8" s="705">
        <v>9.2253103006054312E-4</v>
      </c>
      <c r="AH8" s="705">
        <v>8.9823688539983966E-4</v>
      </c>
      <c r="AI8" s="705">
        <v>8.5226170843063695E-4</v>
      </c>
      <c r="AJ8" s="705">
        <v>2.0318370195665229E-2</v>
      </c>
      <c r="AK8" s="705">
        <v>8.0442789568323445E-3</v>
      </c>
      <c r="AL8" s="705">
        <v>5.4812387192772877E-4</v>
      </c>
      <c r="AM8" s="705">
        <v>1.4976973862055683E-3</v>
      </c>
      <c r="AN8" s="705">
        <v>1.6272747478383433E-3</v>
      </c>
      <c r="AO8" s="705">
        <v>2.0364930813713579E-3</v>
      </c>
      <c r="AP8" s="705">
        <v>1.5103354599268536E-3</v>
      </c>
      <c r="AQ8" s="705">
        <v>3.3619284673103015E-4</v>
      </c>
      <c r="AR8" s="705">
        <v>1.4644289976500379E-3</v>
      </c>
      <c r="AS8" s="705">
        <v>1.002551410177273E-2</v>
      </c>
      <c r="AT8" s="705">
        <v>9.0655850827274531E-4</v>
      </c>
      <c r="AU8" s="705">
        <v>1.9390714722122883E-3</v>
      </c>
      <c r="AV8" s="705">
        <v>1.5673743666505863E-3</v>
      </c>
      <c r="AW8" s="705">
        <v>3.904923343931015E-3</v>
      </c>
      <c r="AX8" s="705">
        <v>1.3073802666217181E-3</v>
      </c>
      <c r="AY8" s="705">
        <v>1.8976005006585972E-3</v>
      </c>
      <c r="AZ8" s="705">
        <v>2.1127382210602572E-3</v>
      </c>
      <c r="BA8" s="705">
        <v>1.7342812135677083E-3</v>
      </c>
      <c r="BB8" s="705">
        <v>7.6933521049934575E-2</v>
      </c>
      <c r="BC8" s="706">
        <v>1.1160759438176545E-3</v>
      </c>
      <c r="BE8" s="542" t="s">
        <v>22</v>
      </c>
      <c r="BF8" s="615" t="s">
        <v>2</v>
      </c>
      <c r="BG8" s="766">
        <v>2.8272070068451415E-2</v>
      </c>
      <c r="BH8" s="705">
        <v>1.1251758087201125E-3</v>
      </c>
      <c r="BI8" s="705">
        <v>1.399804550397093E-2</v>
      </c>
      <c r="BJ8" s="705">
        <v>6.4327922806492631E-3</v>
      </c>
      <c r="BK8" s="705">
        <v>0.29448723299313273</v>
      </c>
      <c r="BL8" s="705">
        <v>1.5407089889855483E-2</v>
      </c>
      <c r="BM8" s="705">
        <v>8.0200501253132835E-4</v>
      </c>
      <c r="BN8" s="705">
        <v>7.61715290174009E-3</v>
      </c>
      <c r="BO8" s="705">
        <v>9.8961887998850525E-3</v>
      </c>
      <c r="BP8" s="705">
        <v>2.9322073657049027E-4</v>
      </c>
      <c r="BQ8" s="705">
        <v>2.7822046946327761E-3</v>
      </c>
      <c r="BR8" s="705">
        <v>3.5417803050115442E-3</v>
      </c>
      <c r="BS8" s="705">
        <v>1.8185124568103291E-4</v>
      </c>
      <c r="BT8" s="705">
        <v>6.9886247137407331E-4</v>
      </c>
      <c r="BU8" s="705">
        <v>3.0795551753635586E-3</v>
      </c>
      <c r="BV8" s="705">
        <v>3.4413754882472217E-3</v>
      </c>
      <c r="BW8" s="705">
        <v>2.641669035617464E-3</v>
      </c>
      <c r="BX8" s="705">
        <v>3.5837155963302754E-3</v>
      </c>
      <c r="BY8" s="705">
        <v>3.3050388296911684E-3</v>
      </c>
      <c r="BZ8" s="705">
        <v>0.11286627081450884</v>
      </c>
      <c r="CA8" s="705">
        <v>4.3127634373738642E-2</v>
      </c>
      <c r="CB8" s="705">
        <v>9.106651304941738E-4</v>
      </c>
      <c r="CC8" s="705">
        <v>2.373581011351909E-3</v>
      </c>
      <c r="CD8" s="705">
        <v>5.1110962834456531E-3</v>
      </c>
      <c r="CE8" s="705">
        <v>7.4313446147074831E-3</v>
      </c>
      <c r="CF8" s="705">
        <v>3.927726910030278E-3</v>
      </c>
      <c r="CG8" s="705">
        <v>4.0742306837124597E-4</v>
      </c>
      <c r="CH8" s="705">
        <v>4.7864818367696202E-3</v>
      </c>
      <c r="CI8" s="705">
        <v>4.7302137104232173E-2</v>
      </c>
      <c r="CJ8" s="705">
        <v>1.2430676992255809E-3</v>
      </c>
      <c r="CK8" s="705">
        <v>5.8995085495551708E-3</v>
      </c>
      <c r="CL8" s="705">
        <v>5.4008994619738635E-3</v>
      </c>
      <c r="CM8" s="705">
        <v>1.463632001096867E-2</v>
      </c>
      <c r="CN8" s="705">
        <v>3.4325595122311134E-3</v>
      </c>
      <c r="CO8" s="705">
        <v>5.0401503502477364E-3</v>
      </c>
      <c r="CP8" s="705">
        <v>6.5004765473910186E-3</v>
      </c>
      <c r="CQ8" s="705">
        <v>5.8475514641105012E-3</v>
      </c>
      <c r="CR8" s="705">
        <v>0.43390896835077358</v>
      </c>
      <c r="CS8" s="706">
        <v>2.1747685424908349E-3</v>
      </c>
    </row>
    <row r="9" spans="2:97" ht="20.100000000000001" customHeight="1">
      <c r="B9" s="547" t="s">
        <v>23</v>
      </c>
      <c r="C9" s="640" t="s">
        <v>3</v>
      </c>
      <c r="D9" s="707">
        <v>0.24699347832870466</v>
      </c>
      <c r="E9" s="708">
        <v>0.46165161172920322</v>
      </c>
      <c r="F9" s="708">
        <v>0.10711162557940869</v>
      </c>
      <c r="G9" s="708">
        <v>1.072064818016384E-2</v>
      </c>
      <c r="H9" s="709">
        <v>2.1093761847233244E-2</v>
      </c>
      <c r="I9" s="710">
        <v>2.1038158832538883E-2</v>
      </c>
      <c r="K9" s="724" t="str">
        <f t="shared" si="1"/>
        <v>平成29年（2017年）</v>
      </c>
      <c r="L9" s="775">
        <f t="shared" si="0"/>
        <v>0.59507024568869082</v>
      </c>
      <c r="M9" s="723">
        <f t="shared" si="0"/>
        <v>0.63798987150944986</v>
      </c>
      <c r="O9" s="547" t="s">
        <v>23</v>
      </c>
      <c r="P9" s="640" t="s">
        <v>3</v>
      </c>
      <c r="Q9" s="767">
        <v>1.5469608323533477E-2</v>
      </c>
      <c r="R9" s="709">
        <v>1.8825475635444841E-3</v>
      </c>
      <c r="S9" s="709">
        <v>5.6475972386928631E-3</v>
      </c>
      <c r="T9" s="709">
        <v>2.4312119916637447E-2</v>
      </c>
      <c r="U9" s="709">
        <v>1.0362042454909534E-2</v>
      </c>
      <c r="V9" s="709">
        <v>1.0712556252906942</v>
      </c>
      <c r="W9" s="709">
        <v>4.4474458077444289E-2</v>
      </c>
      <c r="X9" s="709">
        <v>5.0903478207519219E-2</v>
      </c>
      <c r="Y9" s="709">
        <v>1.0678707019399707E-2</v>
      </c>
      <c r="Z9" s="709">
        <v>6.7667020224002918E-4</v>
      </c>
      <c r="AA9" s="709">
        <v>1.4561878701726367E-3</v>
      </c>
      <c r="AB9" s="709">
        <v>1.8513818239942359E-3</v>
      </c>
      <c r="AC9" s="709">
        <v>4.9381479527487295E-4</v>
      </c>
      <c r="AD9" s="709">
        <v>1.2804666774710123E-3</v>
      </c>
      <c r="AE9" s="709">
        <v>1.7694787864345756E-3</v>
      </c>
      <c r="AF9" s="709">
        <v>3.8918466719259463E-3</v>
      </c>
      <c r="AG9" s="709">
        <v>2.087774369533306E-3</v>
      </c>
      <c r="AH9" s="709">
        <v>1.5256256370642298E-3</v>
      </c>
      <c r="AI9" s="709">
        <v>4.1499747962162829E-3</v>
      </c>
      <c r="AJ9" s="709">
        <v>1.0655346175057034E-2</v>
      </c>
      <c r="AK9" s="709">
        <v>1.7745057639202545E-3</v>
      </c>
      <c r="AL9" s="709">
        <v>5.045714636653599E-4</v>
      </c>
      <c r="AM9" s="709">
        <v>4.2581997551186133E-3</v>
      </c>
      <c r="AN9" s="709">
        <v>5.4873878981874782E-3</v>
      </c>
      <c r="AO9" s="709">
        <v>3.3714829104579619E-4</v>
      </c>
      <c r="AP9" s="709">
        <v>3.2919523298383314E-4</v>
      </c>
      <c r="AQ9" s="709">
        <v>1.0860008021122362E-4</v>
      </c>
      <c r="AR9" s="709">
        <v>7.4739584097105742E-4</v>
      </c>
      <c r="AS9" s="709">
        <v>1.8647794776098941E-3</v>
      </c>
      <c r="AT9" s="709">
        <v>6.2606295354229323E-4</v>
      </c>
      <c r="AU9" s="709">
        <v>2.6827979053746739E-3</v>
      </c>
      <c r="AV9" s="709">
        <v>3.2204440391144312E-2</v>
      </c>
      <c r="AW9" s="709">
        <v>1.0898606719729113E-3</v>
      </c>
      <c r="AX9" s="709">
        <v>1.5313632553632206E-3</v>
      </c>
      <c r="AY9" s="709">
        <v>1.8582660441420617E-3</v>
      </c>
      <c r="AZ9" s="709">
        <v>1.7010447338177037E-3</v>
      </c>
      <c r="BA9" s="709">
        <v>3.3101538999206069E-3</v>
      </c>
      <c r="BB9" s="709">
        <v>5.1965688476150905E-3</v>
      </c>
      <c r="BC9" s="710">
        <v>3.9500981375871101E-3</v>
      </c>
      <c r="BE9" s="547" t="s">
        <v>23</v>
      </c>
      <c r="BF9" s="640" t="s">
        <v>3</v>
      </c>
      <c r="BG9" s="767">
        <v>5.0784926936947403E-2</v>
      </c>
      <c r="BH9" s="709">
        <v>5.5321143928738865E-3</v>
      </c>
      <c r="BI9" s="709">
        <v>8.6346514711482438E-3</v>
      </c>
      <c r="BJ9" s="709">
        <v>8.9273692871568555E-2</v>
      </c>
      <c r="BK9" s="709">
        <v>3.2590962552642565E-2</v>
      </c>
      <c r="BL9" s="709">
        <v>0.2678498314217691</v>
      </c>
      <c r="BM9" s="709">
        <v>0.1657142857142857</v>
      </c>
      <c r="BN9" s="709">
        <v>0.18711079619006091</v>
      </c>
      <c r="BO9" s="709">
        <v>3.6297999209741728E-2</v>
      </c>
      <c r="BP9" s="709">
        <v>1.8472906403940886E-3</v>
      </c>
      <c r="BQ9" s="709">
        <v>4.1327894978525704E-3</v>
      </c>
      <c r="BR9" s="709">
        <v>6.1570189268555118E-3</v>
      </c>
      <c r="BS9" s="709">
        <v>9.0925622840516457E-4</v>
      </c>
      <c r="BT9" s="709">
        <v>3.5145273870340796E-3</v>
      </c>
      <c r="BU9" s="709">
        <v>4.5052751639577983E-3</v>
      </c>
      <c r="BV9" s="709">
        <v>1.2026561976285372E-2</v>
      </c>
      <c r="BW9" s="709">
        <v>5.8102851754525849E-3</v>
      </c>
      <c r="BX9" s="709">
        <v>2.9386467889908259E-3</v>
      </c>
      <c r="BY9" s="709">
        <v>1.3482029980133646E-2</v>
      </c>
      <c r="BZ9" s="709">
        <v>3.7111139796050081E-2</v>
      </c>
      <c r="CA9" s="709">
        <v>3.4358519655653852E-3</v>
      </c>
      <c r="CB9" s="709">
        <v>5.0017592394566363E-4</v>
      </c>
      <c r="CC9" s="709">
        <v>1.2108703130374958E-2</v>
      </c>
      <c r="CD9" s="709">
        <v>1.9229999332755054E-2</v>
      </c>
      <c r="CE9" s="709">
        <v>6.9495117967962755E-6</v>
      </c>
      <c r="CF9" s="709">
        <v>1.4574125825715317E-5</v>
      </c>
      <c r="CG9" s="709">
        <v>2.3134432904360968E-5</v>
      </c>
      <c r="CH9" s="709">
        <v>4.1613748750236439E-4</v>
      </c>
      <c r="CI9" s="709">
        <v>4.099339195937652E-3</v>
      </c>
      <c r="CJ9" s="709">
        <v>8.3137646764926305E-4</v>
      </c>
      <c r="CK9" s="709">
        <v>8.656468427288469E-3</v>
      </c>
      <c r="CL9" s="709">
        <v>0.11876953889114213</v>
      </c>
      <c r="CM9" s="709">
        <v>2.0394872146431756E-3</v>
      </c>
      <c r="CN9" s="709">
        <v>4.0680944683305718E-3</v>
      </c>
      <c r="CO9" s="709">
        <v>2.7051654422233611E-3</v>
      </c>
      <c r="CP9" s="709">
        <v>2.2300567230195524E-3</v>
      </c>
      <c r="CQ9" s="709">
        <v>1.0850501507350861E-2</v>
      </c>
      <c r="CR9" s="709">
        <v>1.386659818963857E-2</v>
      </c>
      <c r="CS9" s="710">
        <v>1.2447960895590398E-2</v>
      </c>
    </row>
    <row r="10" spans="2:97" ht="20.100000000000001" customHeight="1">
      <c r="B10" s="537" t="s">
        <v>24</v>
      </c>
      <c r="C10" s="590" t="s">
        <v>4</v>
      </c>
      <c r="D10" s="699">
        <v>3.5511424402161818E-2</v>
      </c>
      <c r="E10" s="700">
        <v>0.3130827067669173</v>
      </c>
      <c r="F10" s="700">
        <v>6.1553884711779451E-2</v>
      </c>
      <c r="G10" s="700">
        <v>2.0764712849822391E-2</v>
      </c>
      <c r="H10" s="701">
        <v>1.6641604010025061E-2</v>
      </c>
      <c r="I10" s="702">
        <v>1.6641604010025061E-2</v>
      </c>
      <c r="K10" s="725" t="str">
        <f t="shared" si="1"/>
        <v>平成30年（2018年）</v>
      </c>
      <c r="L10" s="775">
        <f t="shared" si="0"/>
        <v>0.58948526099131648</v>
      </c>
      <c r="M10" s="723">
        <f t="shared" si="0"/>
        <v>0.5401184019760511</v>
      </c>
      <c r="O10" s="537" t="s">
        <v>24</v>
      </c>
      <c r="P10" s="590" t="s">
        <v>4</v>
      </c>
      <c r="Q10" s="765">
        <v>1.1643433752634275E-3</v>
      </c>
      <c r="R10" s="701">
        <v>2.8664489300491915E-3</v>
      </c>
      <c r="S10" s="701">
        <v>5.9715924860079153E-4</v>
      </c>
      <c r="T10" s="701">
        <v>4.825599514682458E-4</v>
      </c>
      <c r="U10" s="701">
        <v>6.9933247070178939E-4</v>
      </c>
      <c r="V10" s="701">
        <v>4.1049051747725653E-4</v>
      </c>
      <c r="W10" s="701">
        <v>1.0013617123767586</v>
      </c>
      <c r="X10" s="701">
        <v>4.939587239796299E-4</v>
      </c>
      <c r="Y10" s="701">
        <v>1.164363144471303E-3</v>
      </c>
      <c r="Z10" s="701">
        <v>5.8480330650048998E-4</v>
      </c>
      <c r="AA10" s="701">
        <v>6.1435973220163491E-4</v>
      </c>
      <c r="AB10" s="701">
        <v>4.883559420740905E-4</v>
      </c>
      <c r="AC10" s="701">
        <v>2.6182070069378225E-4</v>
      </c>
      <c r="AD10" s="701">
        <v>1.8141685271522826E-4</v>
      </c>
      <c r="AE10" s="701">
        <v>1.87733719822459E-4</v>
      </c>
      <c r="AF10" s="701">
        <v>3.4995496018617382E-4</v>
      </c>
      <c r="AG10" s="701">
        <v>2.1530607048655316E-4</v>
      </c>
      <c r="AH10" s="701">
        <v>9.8848664032934866E-5</v>
      </c>
      <c r="AI10" s="701">
        <v>2.4970003755076344E-4</v>
      </c>
      <c r="AJ10" s="701">
        <v>6.3937054339892893E-4</v>
      </c>
      <c r="AK10" s="701">
        <v>8.4122991652568128E-4</v>
      </c>
      <c r="AL10" s="701">
        <v>2.4684431460180699E-3</v>
      </c>
      <c r="AM10" s="701">
        <v>8.0779467281264037E-4</v>
      </c>
      <c r="AN10" s="701">
        <v>1.1012534155850344E-3</v>
      </c>
      <c r="AO10" s="701">
        <v>5.1919548232929214E-4</v>
      </c>
      <c r="AP10" s="701">
        <v>2.704726901260132E-4</v>
      </c>
      <c r="AQ10" s="701">
        <v>7.6014432658618209E-5</v>
      </c>
      <c r="AR10" s="701">
        <v>5.6159636071668158E-3</v>
      </c>
      <c r="AS10" s="701">
        <v>5.5956077704811787E-4</v>
      </c>
      <c r="AT10" s="701">
        <v>5.3111416455965026E-4</v>
      </c>
      <c r="AU10" s="701">
        <v>4.4105861034733726E-4</v>
      </c>
      <c r="AV10" s="701">
        <v>2.7820145406278786E-4</v>
      </c>
      <c r="AW10" s="701">
        <v>4.9148333745644964E-4</v>
      </c>
      <c r="AX10" s="701">
        <v>2.468600780817552E-4</v>
      </c>
      <c r="AY10" s="701">
        <v>8.6132970608671252E-4</v>
      </c>
      <c r="AZ10" s="701">
        <v>5.3059229440330618E-4</v>
      </c>
      <c r="BA10" s="701">
        <v>7.2407887292344616E-4</v>
      </c>
      <c r="BB10" s="701">
        <v>4.2073038804827496E-4</v>
      </c>
      <c r="BC10" s="702">
        <v>1.4829083149640347E-3</v>
      </c>
      <c r="BE10" s="537" t="s">
        <v>24</v>
      </c>
      <c r="BF10" s="590" t="s">
        <v>4</v>
      </c>
      <c r="BG10" s="765">
        <v>1.6288923295057128E-2</v>
      </c>
      <c r="BH10" s="701">
        <v>1.5283638068448195E-2</v>
      </c>
      <c r="BI10" s="701">
        <v>3.9525782371913985E-3</v>
      </c>
      <c r="BJ10" s="701">
        <v>5.1611938065674323E-3</v>
      </c>
      <c r="BK10" s="701">
        <v>8.8553325492279084E-3</v>
      </c>
      <c r="BL10" s="701">
        <v>3.2906875060025984E-3</v>
      </c>
      <c r="BM10" s="701">
        <v>2.5463659147869674E-2</v>
      </c>
      <c r="BN10" s="701">
        <v>6.4657228119421699E-3</v>
      </c>
      <c r="BO10" s="701">
        <v>1.8086138151514063E-2</v>
      </c>
      <c r="BP10" s="701">
        <v>1.0086793338024865E-2</v>
      </c>
      <c r="BQ10" s="701">
        <v>8.346614083898328E-3</v>
      </c>
      <c r="BR10" s="701">
        <v>5.4023357816948238E-3</v>
      </c>
      <c r="BS10" s="701">
        <v>1.5275504637206766E-3</v>
      </c>
      <c r="BT10" s="701">
        <v>4.2162777198601119E-4</v>
      </c>
      <c r="BU10" s="701">
        <v>0</v>
      </c>
      <c r="BV10" s="701">
        <v>1.622789405740493E-3</v>
      </c>
      <c r="BW10" s="701">
        <v>2.0107192134621117E-4</v>
      </c>
      <c r="BX10" s="701">
        <v>0</v>
      </c>
      <c r="BY10" s="701">
        <v>2.0739269158991029E-3</v>
      </c>
      <c r="BZ10" s="701">
        <v>3.0657028527171807E-3</v>
      </c>
      <c r="CA10" s="701">
        <v>1.3419177248274629E-2</v>
      </c>
      <c r="CB10" s="701">
        <v>5.6109390199311479E-2</v>
      </c>
      <c r="CC10" s="701">
        <v>1.2039903680770554E-2</v>
      </c>
      <c r="CD10" s="701">
        <v>1.3291519316741175E-2</v>
      </c>
      <c r="CE10" s="701">
        <v>1.9852438699514692E-3</v>
      </c>
      <c r="CF10" s="701">
        <v>3.7164020855574056E-4</v>
      </c>
      <c r="CG10" s="701">
        <v>3.4187550847555653E-4</v>
      </c>
      <c r="CH10" s="701">
        <v>0.14227398420118717</v>
      </c>
      <c r="CI10" s="701">
        <v>7.916197265986245E-3</v>
      </c>
      <c r="CJ10" s="701">
        <v>6.5470896827379468E-3</v>
      </c>
      <c r="CK10" s="701">
        <v>4.3711747838950073E-3</v>
      </c>
      <c r="CL10" s="701">
        <v>2.5214366984792416E-3</v>
      </c>
      <c r="CM10" s="701">
        <v>4.6788236100637551E-3</v>
      </c>
      <c r="CN10" s="701">
        <v>1.9585879385861948E-3</v>
      </c>
      <c r="CO10" s="701">
        <v>3.2034853921066122E-3</v>
      </c>
      <c r="CP10" s="701">
        <v>4.7608472364877993E-3</v>
      </c>
      <c r="CQ10" s="701">
        <v>9.3835621974185102E-3</v>
      </c>
      <c r="CR10" s="701">
        <v>0</v>
      </c>
      <c r="CS10" s="702">
        <v>2.4668088896253184E-2</v>
      </c>
    </row>
    <row r="11" spans="2:97" ht="20.100000000000001" customHeight="1">
      <c r="B11" s="537" t="s">
        <v>25</v>
      </c>
      <c r="C11" s="590" t="s">
        <v>348</v>
      </c>
      <c r="D11" s="699">
        <v>0.11921216052005756</v>
      </c>
      <c r="E11" s="700">
        <v>0.42520473653371849</v>
      </c>
      <c r="F11" s="700">
        <v>0.25604671127038847</v>
      </c>
      <c r="G11" s="700">
        <v>3.454703601386428E-3</v>
      </c>
      <c r="H11" s="711">
        <v>5.4137653807895134E-2</v>
      </c>
      <c r="I11" s="712">
        <v>5.3483587011323531E-2</v>
      </c>
      <c r="K11" s="725" t="str">
        <f t="shared" si="1"/>
        <v>令和元年（2019年）</v>
      </c>
      <c r="L11" s="775">
        <f t="shared" si="0"/>
        <v>0.57400213005402745</v>
      </c>
      <c r="M11" s="723">
        <f t="shared" si="0"/>
        <v>0.58761073014152609</v>
      </c>
      <c r="O11" s="537" t="s">
        <v>25</v>
      </c>
      <c r="P11" s="590" t="s">
        <v>348</v>
      </c>
      <c r="Q11" s="765">
        <v>1.8255598746905058E-3</v>
      </c>
      <c r="R11" s="701">
        <v>7.8037633434562079E-4</v>
      </c>
      <c r="S11" s="701">
        <v>2.6733795900512978E-3</v>
      </c>
      <c r="T11" s="701">
        <v>1.3412699218314688E-3</v>
      </c>
      <c r="U11" s="701">
        <v>1.1419765388466568E-3</v>
      </c>
      <c r="V11" s="701">
        <v>2.9399337936563499E-3</v>
      </c>
      <c r="W11" s="701">
        <v>1.2904412910764839E-3</v>
      </c>
      <c r="X11" s="701">
        <v>1.0209668096541558</v>
      </c>
      <c r="Y11" s="701">
        <v>7.0953928809296086E-4</v>
      </c>
      <c r="Z11" s="701">
        <v>2.6395069794620988E-4</v>
      </c>
      <c r="AA11" s="701">
        <v>5.9393030521967961E-4</v>
      </c>
      <c r="AB11" s="701">
        <v>7.7626645852407544E-4</v>
      </c>
      <c r="AC11" s="701">
        <v>1.535239812624494E-3</v>
      </c>
      <c r="AD11" s="701">
        <v>3.3232224793463515E-3</v>
      </c>
      <c r="AE11" s="701">
        <v>3.6386226305153997E-3</v>
      </c>
      <c r="AF11" s="701">
        <v>2.6948223344408022E-3</v>
      </c>
      <c r="AG11" s="701">
        <v>2.1125325949098157E-3</v>
      </c>
      <c r="AH11" s="701">
        <v>3.3422278578643856E-3</v>
      </c>
      <c r="AI11" s="701">
        <v>4.5314880470919295E-3</v>
      </c>
      <c r="AJ11" s="701">
        <v>6.6570458871480914E-3</v>
      </c>
      <c r="AK11" s="701">
        <v>2.89136686257636E-3</v>
      </c>
      <c r="AL11" s="701">
        <v>2.7709696383423102E-4</v>
      </c>
      <c r="AM11" s="701">
        <v>5.1814114585041161E-3</v>
      </c>
      <c r="AN11" s="701">
        <v>2.1664215136748674E-3</v>
      </c>
      <c r="AO11" s="701">
        <v>1.0070193311440695E-3</v>
      </c>
      <c r="AP11" s="701">
        <v>6.4324194785301723E-4</v>
      </c>
      <c r="AQ11" s="701">
        <v>2.0774122967687802E-4</v>
      </c>
      <c r="AR11" s="701">
        <v>1.0012854215940526E-3</v>
      </c>
      <c r="AS11" s="701">
        <v>1.4258924588538995E-3</v>
      </c>
      <c r="AT11" s="701">
        <v>6.0658072564690748E-4</v>
      </c>
      <c r="AU11" s="701">
        <v>1.0571790995294135E-3</v>
      </c>
      <c r="AV11" s="701">
        <v>5.8867197524475976E-4</v>
      </c>
      <c r="AW11" s="701">
        <v>1.6842002703223188E-3</v>
      </c>
      <c r="AX11" s="701">
        <v>2.4989822551066349E-3</v>
      </c>
      <c r="AY11" s="701">
        <v>8.8478236196969247E-4</v>
      </c>
      <c r="AZ11" s="701">
        <v>6.4343645282558849E-4</v>
      </c>
      <c r="BA11" s="701">
        <v>9.2410771097760499E-4</v>
      </c>
      <c r="BB11" s="701">
        <v>6.5438621711709881E-3</v>
      </c>
      <c r="BC11" s="702">
        <v>1.3718544190850235E-3</v>
      </c>
      <c r="BE11" s="537" t="s">
        <v>25</v>
      </c>
      <c r="BF11" s="590" t="s">
        <v>348</v>
      </c>
      <c r="BG11" s="765">
        <v>1.1084529316505397E-2</v>
      </c>
      <c r="BH11" s="701">
        <v>2.3441162681669013E-3</v>
      </c>
      <c r="BI11" s="701">
        <v>1.6870145302556903E-2</v>
      </c>
      <c r="BJ11" s="701">
        <v>8.6393896327324401E-3</v>
      </c>
      <c r="BK11" s="701">
        <v>6.6699548507037978E-3</v>
      </c>
      <c r="BL11" s="701">
        <v>2.0835966051832119E-2</v>
      </c>
      <c r="BM11" s="701">
        <v>7.1177944862155385E-3</v>
      </c>
      <c r="BN11" s="701">
        <v>0.17000286154223501</v>
      </c>
      <c r="BO11" s="701">
        <v>3.0173497611264773E-3</v>
      </c>
      <c r="BP11" s="701">
        <v>1.2315270935960591E-3</v>
      </c>
      <c r="BQ11" s="701">
        <v>2.7822046946327761E-3</v>
      </c>
      <c r="BR11" s="701">
        <v>4.8942322780222815E-3</v>
      </c>
      <c r="BS11" s="701">
        <v>1.1020185488270594E-2</v>
      </c>
      <c r="BT11" s="701">
        <v>2.5294778457708712E-2</v>
      </c>
      <c r="BU11" s="701">
        <v>2.7373823781009408E-2</v>
      </c>
      <c r="BV11" s="701">
        <v>1.8604002880534161E-2</v>
      </c>
      <c r="BW11" s="701">
        <v>1.4040366921588884E-2</v>
      </c>
      <c r="BX11" s="701">
        <v>2.3939220183486237E-2</v>
      </c>
      <c r="BY11" s="701">
        <v>3.3893203299018723E-2</v>
      </c>
      <c r="BZ11" s="701">
        <v>5.2036272105331093E-2</v>
      </c>
      <c r="CA11" s="701">
        <v>2.056713889642486E-2</v>
      </c>
      <c r="CB11" s="701">
        <v>0</v>
      </c>
      <c r="CC11" s="701">
        <v>3.4348125214998283E-2</v>
      </c>
      <c r="CD11" s="701">
        <v>1.4866217388403283E-2</v>
      </c>
      <c r="CE11" s="701">
        <v>5.5607676894031529E-3</v>
      </c>
      <c r="CF11" s="701">
        <v>2.3355036635708793E-3</v>
      </c>
      <c r="CG11" s="701">
        <v>5.7579033006409527E-4</v>
      </c>
      <c r="CH11" s="701">
        <v>4.2658596121454501E-3</v>
      </c>
      <c r="CI11" s="701">
        <v>7.1629142636154223E-3</v>
      </c>
      <c r="CJ11" s="701">
        <v>2.086435173619785E-3</v>
      </c>
      <c r="CK11" s="701">
        <v>5.9415727816375602E-3</v>
      </c>
      <c r="CL11" s="701">
        <v>1.9911274142083405E-3</v>
      </c>
      <c r="CM11" s="701">
        <v>1.0128881881127032E-2</v>
      </c>
      <c r="CN11" s="701">
        <v>1.7308685532608475E-2</v>
      </c>
      <c r="CO11" s="701">
        <v>2.9899196992995043E-3</v>
      </c>
      <c r="CP11" s="701">
        <v>8.7906800285003097E-4</v>
      </c>
      <c r="CQ11" s="701">
        <v>4.8332215280415753E-3</v>
      </c>
      <c r="CR11" s="701">
        <v>4.9303460229826027E-2</v>
      </c>
      <c r="CS11" s="702">
        <v>7.7877425902528946E-3</v>
      </c>
    </row>
    <row r="12" spans="2:97" ht="20.100000000000001" customHeight="1">
      <c r="B12" s="537" t="s">
        <v>26</v>
      </c>
      <c r="C12" s="590" t="s">
        <v>5</v>
      </c>
      <c r="D12" s="699">
        <v>0.56868682089858225</v>
      </c>
      <c r="E12" s="700">
        <v>0.45136319551708037</v>
      </c>
      <c r="F12" s="700">
        <v>0.21530945795466791</v>
      </c>
      <c r="G12" s="700">
        <v>6.3381098972621998E-4</v>
      </c>
      <c r="H12" s="701">
        <v>6.7279715507022525E-2</v>
      </c>
      <c r="I12" s="702">
        <v>5.8568914113294297E-2</v>
      </c>
      <c r="K12" s="725" t="str">
        <f t="shared" si="1"/>
        <v>令和２年（2020年）</v>
      </c>
      <c r="L12" s="775">
        <f t="shared" si="0"/>
        <v>0.53516732899992814</v>
      </c>
      <c r="M12" s="723">
        <f t="shared" si="0"/>
        <v>0.56758391640723727</v>
      </c>
      <c r="N12" s="2"/>
      <c r="O12" s="537" t="s">
        <v>26</v>
      </c>
      <c r="P12" s="590" t="s">
        <v>5</v>
      </c>
      <c r="Q12" s="765">
        <v>1.8690706918601686E-3</v>
      </c>
      <c r="R12" s="701">
        <v>4.1278492612432103E-4</v>
      </c>
      <c r="S12" s="701">
        <v>1.9227106625821875E-3</v>
      </c>
      <c r="T12" s="701">
        <v>4.8528446017696841E-4</v>
      </c>
      <c r="U12" s="701">
        <v>1.7908345668482372E-3</v>
      </c>
      <c r="V12" s="701">
        <v>4.3609124350935426E-3</v>
      </c>
      <c r="W12" s="701">
        <v>2.9390432595572304E-2</v>
      </c>
      <c r="X12" s="701">
        <v>2.3136090971412979E-3</v>
      </c>
      <c r="Y12" s="701">
        <v>1.0797343435801692</v>
      </c>
      <c r="Z12" s="701">
        <v>3.594911052062688E-3</v>
      </c>
      <c r="AA12" s="701">
        <v>8.7896079669288422E-3</v>
      </c>
      <c r="AB12" s="701">
        <v>2.6440768133689681E-3</v>
      </c>
      <c r="AC12" s="701">
        <v>2.3165564447926211E-3</v>
      </c>
      <c r="AD12" s="701">
        <v>2.0605889118941651E-3</v>
      </c>
      <c r="AE12" s="701">
        <v>8.387286251240746E-3</v>
      </c>
      <c r="AF12" s="701">
        <v>1.3777268839030467E-2</v>
      </c>
      <c r="AG12" s="701">
        <v>3.6295284448597523E-3</v>
      </c>
      <c r="AH12" s="701">
        <v>3.1596094432127806E-3</v>
      </c>
      <c r="AI12" s="701">
        <v>1.3322308227140707E-3</v>
      </c>
      <c r="AJ12" s="701">
        <v>2.624084662018075E-3</v>
      </c>
      <c r="AK12" s="701">
        <v>3.5260921653019743E-2</v>
      </c>
      <c r="AL12" s="701">
        <v>4.6325336265850409E-4</v>
      </c>
      <c r="AM12" s="701">
        <v>4.5495754789817659E-3</v>
      </c>
      <c r="AN12" s="701">
        <v>7.581365145858973E-4</v>
      </c>
      <c r="AO12" s="701">
        <v>4.6358255175048973E-4</v>
      </c>
      <c r="AP12" s="701">
        <v>2.7950376453125857E-4</v>
      </c>
      <c r="AQ12" s="701">
        <v>5.6651700185565701E-4</v>
      </c>
      <c r="AR12" s="701">
        <v>6.3007300405788791E-4</v>
      </c>
      <c r="AS12" s="701">
        <v>4.4080707955970896E-4</v>
      </c>
      <c r="AT12" s="701">
        <v>5.3731330632877993E-4</v>
      </c>
      <c r="AU12" s="701">
        <v>1.5843714370672036E-3</v>
      </c>
      <c r="AV12" s="701">
        <v>7.8236792362145478E-4</v>
      </c>
      <c r="AW12" s="701">
        <v>5.5563094574825553E-4</v>
      </c>
      <c r="AX12" s="701">
        <v>1.6176284181667932E-3</v>
      </c>
      <c r="AY12" s="701">
        <v>1.6605444980317312E-3</v>
      </c>
      <c r="AZ12" s="701">
        <v>1.4375832608321544E-3</v>
      </c>
      <c r="BA12" s="701">
        <v>9.456815940991313E-4</v>
      </c>
      <c r="BB12" s="701">
        <v>3.9442085494051605E-3</v>
      </c>
      <c r="BC12" s="702">
        <v>5.0186920383539892E-3</v>
      </c>
      <c r="BD12" s="2"/>
      <c r="BE12" s="537" t="s">
        <v>26</v>
      </c>
      <c r="BF12" s="590" t="s">
        <v>5</v>
      </c>
      <c r="BG12" s="765">
        <v>2.1528882608314228E-3</v>
      </c>
      <c r="BH12" s="701">
        <v>0</v>
      </c>
      <c r="BI12" s="701">
        <v>2.1953670185677122E-3</v>
      </c>
      <c r="BJ12" s="701">
        <v>2.9919964096043083E-4</v>
      </c>
      <c r="BK12" s="701">
        <v>2.2233182835679328E-3</v>
      </c>
      <c r="BL12" s="701">
        <v>6.3084147580510638E-3</v>
      </c>
      <c r="BM12" s="701">
        <v>4.7017543859649125E-2</v>
      </c>
      <c r="BN12" s="701">
        <v>3.0659381089293745E-3</v>
      </c>
      <c r="BO12" s="701">
        <v>0.12911742519487052</v>
      </c>
      <c r="BP12" s="701">
        <v>5.3366174055829232E-3</v>
      </c>
      <c r="BQ12" s="701">
        <v>1.3208719375489586E-2</v>
      </c>
      <c r="BR12" s="701">
        <v>3.706166732670308E-3</v>
      </c>
      <c r="BS12" s="701">
        <v>3.2733224222585926E-3</v>
      </c>
      <c r="BT12" s="701">
        <v>2.8589828374393912E-3</v>
      </c>
      <c r="BU12" s="701">
        <v>1.2033076703735386E-2</v>
      </c>
      <c r="BV12" s="701">
        <v>2.0372810146913879E-2</v>
      </c>
      <c r="BW12" s="701">
        <v>3.9798373397491454E-3</v>
      </c>
      <c r="BX12" s="701">
        <v>2.0068807339449542E-3</v>
      </c>
      <c r="BY12" s="701">
        <v>1.6314490397929082E-3</v>
      </c>
      <c r="BZ12" s="701">
        <v>3.7917903704659866E-3</v>
      </c>
      <c r="CA12" s="701">
        <v>5.6828032052512127E-2</v>
      </c>
      <c r="CB12" s="701">
        <v>4.1393869567916989E-5</v>
      </c>
      <c r="CC12" s="701">
        <v>4.2483660130718951E-3</v>
      </c>
      <c r="CD12" s="701">
        <v>6.5390004670714619E-4</v>
      </c>
      <c r="CE12" s="701">
        <v>2.1080185783615366E-4</v>
      </c>
      <c r="CF12" s="701">
        <v>1.4574125825715317E-5</v>
      </c>
      <c r="CG12" s="701">
        <v>7.1973791258011908E-5</v>
      </c>
      <c r="CH12" s="701">
        <v>1.8014609848587205E-5</v>
      </c>
      <c r="CI12" s="701">
        <v>2.690296437038656E-5</v>
      </c>
      <c r="CJ12" s="701">
        <v>2.0184861353984512E-4</v>
      </c>
      <c r="CK12" s="701">
        <v>1.9647501735149575E-3</v>
      </c>
      <c r="CL12" s="701">
        <v>6.2901321196937661E-4</v>
      </c>
      <c r="CM12" s="701">
        <v>3.9418660451086583E-4</v>
      </c>
      <c r="CN12" s="701">
        <v>2.1011221635689227E-3</v>
      </c>
      <c r="CO12" s="701">
        <v>2.0502306509482316E-3</v>
      </c>
      <c r="CP12" s="701">
        <v>1.637842489520584E-3</v>
      </c>
      <c r="CQ12" s="701">
        <v>1.0022064706975843E-3</v>
      </c>
      <c r="CR12" s="701">
        <v>5.6493548180008984E-3</v>
      </c>
      <c r="CS12" s="702">
        <v>7.5806217766823392E-3</v>
      </c>
    </row>
    <row r="13" spans="2:97" ht="20.100000000000001" customHeight="1">
      <c r="B13" s="542" t="s">
        <v>27</v>
      </c>
      <c r="C13" s="615" t="s">
        <v>6</v>
      </c>
      <c r="D13" s="703">
        <v>8.1026437311465305E-2</v>
      </c>
      <c r="E13" s="704">
        <v>0.25448627726952849</v>
      </c>
      <c r="F13" s="704">
        <v>9.362538118695754E-2</v>
      </c>
      <c r="G13" s="704">
        <v>-1.2323271720962841E-4</v>
      </c>
      <c r="H13" s="705">
        <v>2.9908515130190008E-2</v>
      </c>
      <c r="I13" s="706">
        <v>2.712291813277035E-2</v>
      </c>
      <c r="K13" s="725" t="str">
        <f t="shared" si="1"/>
        <v>令和３年（2021年）</v>
      </c>
      <c r="L13" s="775">
        <f t="shared" si="0"/>
        <v>0.51510149141910211</v>
      </c>
      <c r="M13" s="723">
        <f t="shared" si="0"/>
        <v>0.55742170177227612</v>
      </c>
      <c r="O13" s="542" t="s">
        <v>27</v>
      </c>
      <c r="P13" s="615" t="s">
        <v>6</v>
      </c>
      <c r="Q13" s="766">
        <v>5.3528543316416623E-5</v>
      </c>
      <c r="R13" s="705">
        <v>1.2312974630634345E-4</v>
      </c>
      <c r="S13" s="705">
        <v>8.9639075488438593E-5</v>
      </c>
      <c r="T13" s="705">
        <v>3.6015976095803373E-5</v>
      </c>
      <c r="U13" s="705">
        <v>3.4806514591101753E-4</v>
      </c>
      <c r="V13" s="705">
        <v>7.1588890751510563E-5</v>
      </c>
      <c r="W13" s="705">
        <v>1.5838448040418626E-4</v>
      </c>
      <c r="X13" s="705">
        <v>4.4725594858884574E-4</v>
      </c>
      <c r="Y13" s="705">
        <v>2.1297129806925365E-3</v>
      </c>
      <c r="Z13" s="705">
        <v>1.0511886129326804</v>
      </c>
      <c r="AA13" s="705">
        <v>8.8810913481181795E-5</v>
      </c>
      <c r="AB13" s="705">
        <v>1.9303695113026841E-2</v>
      </c>
      <c r="AC13" s="705">
        <v>1.1129363282895823E-2</v>
      </c>
      <c r="AD13" s="705">
        <v>5.090540605542467E-3</v>
      </c>
      <c r="AE13" s="705">
        <v>6.6334927709760163E-4</v>
      </c>
      <c r="AF13" s="705">
        <v>1.8534053147129071E-4</v>
      </c>
      <c r="AG13" s="705">
        <v>2.3176957233964211E-3</v>
      </c>
      <c r="AH13" s="705">
        <v>1.0560900992880797E-3</v>
      </c>
      <c r="AI13" s="705">
        <v>9.1723518467428846E-3</v>
      </c>
      <c r="AJ13" s="705">
        <v>3.8173279467012855E-4</v>
      </c>
      <c r="AK13" s="705">
        <v>2.066607917278117E-3</v>
      </c>
      <c r="AL13" s="705">
        <v>3.2779398810806494E-5</v>
      </c>
      <c r="AM13" s="705">
        <v>1.5522567634317766E-4</v>
      </c>
      <c r="AN13" s="705">
        <v>2.6929607456839512E-5</v>
      </c>
      <c r="AO13" s="705">
        <v>4.2874797058860025E-5</v>
      </c>
      <c r="AP13" s="705">
        <v>2.446405221741496E-5</v>
      </c>
      <c r="AQ13" s="705">
        <v>3.6057279474699578E-5</v>
      </c>
      <c r="AR13" s="705">
        <v>7.777824446950482E-5</v>
      </c>
      <c r="AS13" s="705">
        <v>7.620706515135062E-5</v>
      </c>
      <c r="AT13" s="705">
        <v>5.6041992451926007E-5</v>
      </c>
      <c r="AU13" s="705">
        <v>3.196384931277618E-5</v>
      </c>
      <c r="AV13" s="705">
        <v>2.3893711903816425E-5</v>
      </c>
      <c r="AW13" s="705">
        <v>4.1421189273498508E-5</v>
      </c>
      <c r="AX13" s="705">
        <v>1.3263954866467515E-4</v>
      </c>
      <c r="AY13" s="705">
        <v>3.3145816472229617E-5</v>
      </c>
      <c r="AZ13" s="705">
        <v>4.439399122417016E-5</v>
      </c>
      <c r="BA13" s="705">
        <v>3.6914170566586712E-5</v>
      </c>
      <c r="BB13" s="705">
        <v>6.193575571904341E-5</v>
      </c>
      <c r="BC13" s="706">
        <v>8.9646771917918069E-4</v>
      </c>
      <c r="BE13" s="542" t="s">
        <v>27</v>
      </c>
      <c r="BF13" s="615" t="s">
        <v>6</v>
      </c>
      <c r="BG13" s="766">
        <v>1.1618009337085871E-4</v>
      </c>
      <c r="BH13" s="705">
        <v>1.8752930145335208E-4</v>
      </c>
      <c r="BI13" s="705">
        <v>0</v>
      </c>
      <c r="BJ13" s="705">
        <v>1.1219986536016157E-4</v>
      </c>
      <c r="BK13" s="705">
        <v>3.3463596008650454E-3</v>
      </c>
      <c r="BL13" s="705">
        <v>2.0219278070676488E-5</v>
      </c>
      <c r="BM13" s="705">
        <v>0</v>
      </c>
      <c r="BN13" s="705">
        <v>3.8426424298581494E-3</v>
      </c>
      <c r="BO13" s="705">
        <v>2.1750062861453357E-2</v>
      </c>
      <c r="BP13" s="705">
        <v>0.60072132301196346</v>
      </c>
      <c r="BQ13" s="705">
        <v>4.5919883309472999E-4</v>
      </c>
      <c r="BR13" s="705">
        <v>0.2232741293123417</v>
      </c>
      <c r="BS13" s="705">
        <v>0.12733224222585926</v>
      </c>
      <c r="BT13" s="705">
        <v>5.6535663645000969E-2</v>
      </c>
      <c r="BU13" s="705">
        <v>6.4442543484459656E-3</v>
      </c>
      <c r="BV13" s="705">
        <v>9.3252315544596837E-4</v>
      </c>
      <c r="BW13" s="705">
        <v>2.5445998322089484E-2</v>
      </c>
      <c r="BX13" s="705">
        <v>1.067947247706422E-2</v>
      </c>
      <c r="BY13" s="705">
        <v>9.995183914273674E-2</v>
      </c>
      <c r="BZ13" s="705">
        <v>3.7917903704659866E-3</v>
      </c>
      <c r="CA13" s="705">
        <v>1.8226392371978536E-2</v>
      </c>
      <c r="CB13" s="705">
        <v>0</v>
      </c>
      <c r="CC13" s="705">
        <v>3.0959752321981426E-4</v>
      </c>
      <c r="CD13" s="705">
        <v>0</v>
      </c>
      <c r="CE13" s="705">
        <v>0</v>
      </c>
      <c r="CF13" s="705">
        <v>0</v>
      </c>
      <c r="CG13" s="705">
        <v>0</v>
      </c>
      <c r="CH13" s="705">
        <v>2.1077093522847029E-4</v>
      </c>
      <c r="CI13" s="705">
        <v>0</v>
      </c>
      <c r="CJ13" s="705">
        <v>1.1991006744941293E-5</v>
      </c>
      <c r="CK13" s="705">
        <v>0</v>
      </c>
      <c r="CL13" s="705">
        <v>8.9730843362250597E-7</v>
      </c>
      <c r="CM13" s="705">
        <v>0</v>
      </c>
      <c r="CN13" s="705">
        <v>1.5594921086345556E-4</v>
      </c>
      <c r="CO13" s="705">
        <v>1.4237712853807165E-5</v>
      </c>
      <c r="CP13" s="705">
        <v>2.7760042195264137E-5</v>
      </c>
      <c r="CQ13" s="705">
        <v>8.0823102475611637E-6</v>
      </c>
      <c r="CR13" s="705">
        <v>0</v>
      </c>
      <c r="CS13" s="706">
        <v>9.7968144818872845E-3</v>
      </c>
    </row>
    <row r="14" spans="2:97" ht="20.100000000000001" customHeight="1">
      <c r="B14" s="547" t="s">
        <v>28</v>
      </c>
      <c r="C14" s="640" t="s">
        <v>7</v>
      </c>
      <c r="D14" s="707">
        <v>0.10136137533816214</v>
      </c>
      <c r="E14" s="708">
        <v>0.28786364495826694</v>
      </c>
      <c r="F14" s="708">
        <v>0.181221468896032</v>
      </c>
      <c r="G14" s="708">
        <v>7.0320417029086509E-4</v>
      </c>
      <c r="H14" s="709">
        <v>3.0361146376380974E-2</v>
      </c>
      <c r="I14" s="710">
        <v>3.0361146376380974E-2</v>
      </c>
      <c r="K14" s="725" t="str">
        <f t="shared" si="1"/>
        <v>令和４年（2022年）</v>
      </c>
      <c r="L14" s="775">
        <f t="shared" si="0"/>
        <v>0.52065488066092258</v>
      </c>
      <c r="M14" s="723">
        <f t="shared" si="0"/>
        <v>0.53412627708601101</v>
      </c>
      <c r="O14" s="547" t="s">
        <v>28</v>
      </c>
      <c r="P14" s="640" t="s">
        <v>7</v>
      </c>
      <c r="Q14" s="767">
        <v>4.258262290678146E-5</v>
      </c>
      <c r="R14" s="709">
        <v>5.3003696003543997E-5</v>
      </c>
      <c r="S14" s="709">
        <v>2.1426451416789585E-4</v>
      </c>
      <c r="T14" s="709">
        <v>3.722738177992434E-5</v>
      </c>
      <c r="U14" s="709">
        <v>1.3304466642433585E-4</v>
      </c>
      <c r="V14" s="709">
        <v>8.7252307335755012E-4</v>
      </c>
      <c r="W14" s="709">
        <v>1.5654018890859974E-4</v>
      </c>
      <c r="X14" s="709">
        <v>3.0407541525305E-4</v>
      </c>
      <c r="Y14" s="709">
        <v>5.6320707453249414E-4</v>
      </c>
      <c r="Z14" s="709">
        <v>1.0101060580374076E-4</v>
      </c>
      <c r="AA14" s="709">
        <v>1.0479316944506156</v>
      </c>
      <c r="AB14" s="709">
        <v>8.5275045997174129E-3</v>
      </c>
      <c r="AC14" s="709">
        <v>4.4646011937477413E-3</v>
      </c>
      <c r="AD14" s="709">
        <v>2.3642689585606416E-3</v>
      </c>
      <c r="AE14" s="709">
        <v>3.9773468807977547E-3</v>
      </c>
      <c r="AF14" s="709">
        <v>3.2315734977108913E-3</v>
      </c>
      <c r="AG14" s="709">
        <v>3.4292502366061683E-3</v>
      </c>
      <c r="AH14" s="709">
        <v>2.1503137670900786E-3</v>
      </c>
      <c r="AI14" s="709">
        <v>2.636668135357467E-3</v>
      </c>
      <c r="AJ14" s="709">
        <v>1.0022013370129953E-3</v>
      </c>
      <c r="AK14" s="709">
        <v>1.0186897072480298E-3</v>
      </c>
      <c r="AL14" s="709">
        <v>4.9130231411351099E-5</v>
      </c>
      <c r="AM14" s="709">
        <v>1.2110712888397957E-4</v>
      </c>
      <c r="AN14" s="709">
        <v>2.4571310325045706E-5</v>
      </c>
      <c r="AO14" s="709">
        <v>3.1249971199909535E-5</v>
      </c>
      <c r="AP14" s="709">
        <v>2.2324338985035746E-5</v>
      </c>
      <c r="AQ14" s="709">
        <v>2.1336456259394409E-5</v>
      </c>
      <c r="AR14" s="709">
        <v>3.6833563035006392E-5</v>
      </c>
      <c r="AS14" s="709">
        <v>8.0139830489682056E-5</v>
      </c>
      <c r="AT14" s="709">
        <v>4.9166309041916274E-5</v>
      </c>
      <c r="AU14" s="709">
        <v>4.0672289536585719E-5</v>
      </c>
      <c r="AV14" s="709">
        <v>1.8062813938902859E-4</v>
      </c>
      <c r="AW14" s="709">
        <v>5.6468585366150357E-5</v>
      </c>
      <c r="AX14" s="709">
        <v>1.1853509103343528E-4</v>
      </c>
      <c r="AY14" s="709">
        <v>9.6330172439812938E-5</v>
      </c>
      <c r="AZ14" s="709">
        <v>7.5156653998459524E-5</v>
      </c>
      <c r="BA14" s="709">
        <v>5.5989185736544826E-5</v>
      </c>
      <c r="BB14" s="709">
        <v>1.7617603237652057E-4</v>
      </c>
      <c r="BC14" s="710">
        <v>9.4068420310928721E-4</v>
      </c>
      <c r="BE14" s="547" t="s">
        <v>28</v>
      </c>
      <c r="BF14" s="640" t="s">
        <v>7</v>
      </c>
      <c r="BG14" s="767">
        <v>0</v>
      </c>
      <c r="BH14" s="709">
        <v>0</v>
      </c>
      <c r="BI14" s="709">
        <v>1.4796360783450098E-3</v>
      </c>
      <c r="BJ14" s="709">
        <v>0</v>
      </c>
      <c r="BK14" s="709">
        <v>8.8022157301665587E-4</v>
      </c>
      <c r="BL14" s="709">
        <v>7.354762398208572E-3</v>
      </c>
      <c r="BM14" s="709">
        <v>5.0125313283208019E-4</v>
      </c>
      <c r="BN14" s="709">
        <v>1.9349476065243162E-3</v>
      </c>
      <c r="BO14" s="709">
        <v>4.2566184130177088E-3</v>
      </c>
      <c r="BP14" s="709">
        <v>7.6237391508327467E-4</v>
      </c>
      <c r="BQ14" s="709">
        <v>0.45098727749115369</v>
      </c>
      <c r="BR14" s="709">
        <v>7.9025039041776574E-2</v>
      </c>
      <c r="BS14" s="709">
        <v>4.0552827786870339E-2</v>
      </c>
      <c r="BT14" s="709">
        <v>2.0864798990403638E-2</v>
      </c>
      <c r="BU14" s="709">
        <v>3.5129740518962074E-2</v>
      </c>
      <c r="BV14" s="709">
        <v>2.7620605775006388E-2</v>
      </c>
      <c r="BW14" s="709">
        <v>2.9342633487488473E-2</v>
      </c>
      <c r="BX14" s="709">
        <v>1.5553325688073395E-2</v>
      </c>
      <c r="BY14" s="709">
        <v>2.2551321413521161E-2</v>
      </c>
      <c r="BZ14" s="709">
        <v>9.0034852200851934E-3</v>
      </c>
      <c r="CA14" s="709">
        <v>7.4027142734256618E-3</v>
      </c>
      <c r="CB14" s="709">
        <v>2.3111577175420321E-4</v>
      </c>
      <c r="CC14" s="709">
        <v>3.6119711042311662E-4</v>
      </c>
      <c r="CD14" s="709">
        <v>0</v>
      </c>
      <c r="CE14" s="709">
        <v>1.1582519661327125E-5</v>
      </c>
      <c r="CF14" s="709">
        <v>0</v>
      </c>
      <c r="CG14" s="709">
        <v>0</v>
      </c>
      <c r="CH14" s="709">
        <v>5.4043829545761612E-6</v>
      </c>
      <c r="CI14" s="709">
        <v>1.4124056294452945E-4</v>
      </c>
      <c r="CJ14" s="709">
        <v>1.1991006744941294E-4</v>
      </c>
      <c r="CK14" s="709">
        <v>9.8149874858909558E-5</v>
      </c>
      <c r="CL14" s="709">
        <v>1.2436694890007932E-3</v>
      </c>
      <c r="CM14" s="709">
        <v>1.8852402824432715E-4</v>
      </c>
      <c r="CN14" s="709">
        <v>4.7790887200091221E-4</v>
      </c>
      <c r="CO14" s="709">
        <v>6.5493479127512954E-4</v>
      </c>
      <c r="CP14" s="709">
        <v>3.562538748392231E-4</v>
      </c>
      <c r="CQ14" s="709">
        <v>2.5459277279817663E-4</v>
      </c>
      <c r="CR14" s="709">
        <v>8.3456377993195092E-4</v>
      </c>
      <c r="CS14" s="710">
        <v>8.4712412750357277E-3</v>
      </c>
    </row>
    <row r="15" spans="2:97" ht="20.100000000000001" customHeight="1">
      <c r="B15" s="537" t="s">
        <v>29</v>
      </c>
      <c r="C15" s="590" t="s">
        <v>8</v>
      </c>
      <c r="D15" s="699">
        <v>0.25342236502995619</v>
      </c>
      <c r="E15" s="700">
        <v>0.43399511323983231</v>
      </c>
      <c r="F15" s="700">
        <v>0.23298040065455686</v>
      </c>
      <c r="G15" s="700">
        <v>8.6532099729964818E-4</v>
      </c>
      <c r="H15" s="701">
        <v>6.4454423862931612E-2</v>
      </c>
      <c r="I15" s="702">
        <v>6.1532828716814487E-2</v>
      </c>
      <c r="K15" s="725" t="str">
        <f t="shared" si="1"/>
        <v>令和５年（2023年）</v>
      </c>
      <c r="L15" s="775">
        <f t="shared" si="0"/>
        <v>0.54715948066986786</v>
      </c>
      <c r="M15" s="723">
        <f t="shared" si="0"/>
        <v>0.5960677179768451</v>
      </c>
      <c r="O15" s="537" t="s">
        <v>29</v>
      </c>
      <c r="P15" s="590" t="s">
        <v>8</v>
      </c>
      <c r="Q15" s="765">
        <v>6.9620739943129187E-4</v>
      </c>
      <c r="R15" s="701">
        <v>3.7445302739102138E-3</v>
      </c>
      <c r="S15" s="701">
        <v>3.616881165310999E-3</v>
      </c>
      <c r="T15" s="701">
        <v>7.0030786658184714E-4</v>
      </c>
      <c r="U15" s="701">
        <v>1.6914305376114996E-3</v>
      </c>
      <c r="V15" s="701">
        <v>2.5655918262264443E-3</v>
      </c>
      <c r="W15" s="701">
        <v>4.3504710170025641E-3</v>
      </c>
      <c r="X15" s="701">
        <v>5.1503209482475706E-3</v>
      </c>
      <c r="Y15" s="701">
        <v>5.4373779864755264E-3</v>
      </c>
      <c r="Z15" s="701">
        <v>4.3364196934783802E-4</v>
      </c>
      <c r="AA15" s="701">
        <v>7.2724781291798682E-4</v>
      </c>
      <c r="AB15" s="701">
        <v>1.0141643574582593</v>
      </c>
      <c r="AC15" s="701">
        <v>1.0151507089700787E-2</v>
      </c>
      <c r="AD15" s="701">
        <v>8.1921439465993066E-3</v>
      </c>
      <c r="AE15" s="701">
        <v>4.0565313662422955E-3</v>
      </c>
      <c r="AF15" s="701">
        <v>2.6572335497578631E-3</v>
      </c>
      <c r="AG15" s="701">
        <v>5.2585509901685685E-3</v>
      </c>
      <c r="AH15" s="701">
        <v>5.785538276090461E-3</v>
      </c>
      <c r="AI15" s="701">
        <v>6.4063661714814308E-3</v>
      </c>
      <c r="AJ15" s="701">
        <v>1.6003285178264588E-3</v>
      </c>
      <c r="AK15" s="701">
        <v>2.1879948978107765E-2</v>
      </c>
      <c r="AL15" s="701">
        <v>4.1208999153648885E-4</v>
      </c>
      <c r="AM15" s="701">
        <v>1.4156613003345141E-3</v>
      </c>
      <c r="AN15" s="701">
        <v>2.8623670087044961E-4</v>
      </c>
      <c r="AO15" s="701">
        <v>9.734659468452119E-4</v>
      </c>
      <c r="AP15" s="701">
        <v>2.1899530515489285E-4</v>
      </c>
      <c r="AQ15" s="701">
        <v>4.1637952597530571E-4</v>
      </c>
      <c r="AR15" s="701">
        <v>6.3440823643429872E-4</v>
      </c>
      <c r="AS15" s="701">
        <v>2.3355471937102062E-3</v>
      </c>
      <c r="AT15" s="701">
        <v>1.1794320664638225E-3</v>
      </c>
      <c r="AU15" s="701">
        <v>2.9930798685917642E-4</v>
      </c>
      <c r="AV15" s="701">
        <v>3.4288539656762311E-4</v>
      </c>
      <c r="AW15" s="701">
        <v>9.2779734079156051E-4</v>
      </c>
      <c r="AX15" s="701">
        <v>5.6079516201130335E-4</v>
      </c>
      <c r="AY15" s="701">
        <v>5.8709541974933614E-4</v>
      </c>
      <c r="AZ15" s="701">
        <v>1.2548613504312213E-3</v>
      </c>
      <c r="BA15" s="701">
        <v>8.6372565428900565E-4</v>
      </c>
      <c r="BB15" s="701">
        <v>5.6533984653244765E-4</v>
      </c>
      <c r="BC15" s="702">
        <v>1.6463207881673822E-3</v>
      </c>
      <c r="BE15" s="537" t="s">
        <v>29</v>
      </c>
      <c r="BF15" s="590" t="s">
        <v>8</v>
      </c>
      <c r="BG15" s="765">
        <v>1.1452037775127502E-3</v>
      </c>
      <c r="BH15" s="701">
        <v>1.3220815752461323E-2</v>
      </c>
      <c r="BI15" s="701">
        <v>1.2472529237150106E-2</v>
      </c>
      <c r="BJ15" s="701">
        <v>1.7951978457625851E-3</v>
      </c>
      <c r="BK15" s="701">
        <v>5.4103274272489284E-3</v>
      </c>
      <c r="BL15" s="701">
        <v>8.6134124581081824E-3</v>
      </c>
      <c r="BM15" s="701">
        <v>1.5037593984962405E-2</v>
      </c>
      <c r="BN15" s="701">
        <v>1.8654530093885839E-2</v>
      </c>
      <c r="BO15" s="701">
        <v>1.8463306871654872E-2</v>
      </c>
      <c r="BP15" s="701">
        <v>1.1435608726249121E-3</v>
      </c>
      <c r="BQ15" s="701">
        <v>1.6747251559925448E-3</v>
      </c>
      <c r="BR15" s="701">
        <v>5.4367074892962018E-2</v>
      </c>
      <c r="BS15" s="701">
        <v>3.8516093835242772E-2</v>
      </c>
      <c r="BT15" s="701">
        <v>3.0622882836573034E-2</v>
      </c>
      <c r="BU15" s="701">
        <v>1.4485315084117479E-2</v>
      </c>
      <c r="BV15" s="701">
        <v>8.6581954183577638E-3</v>
      </c>
      <c r="BW15" s="701">
        <v>1.892156115013139E-2</v>
      </c>
      <c r="BX15" s="701">
        <v>2.0785550458715597E-2</v>
      </c>
      <c r="BY15" s="701">
        <v>2.288242730720607E-2</v>
      </c>
      <c r="BZ15" s="701">
        <v>5.2278301277914035E-3</v>
      </c>
      <c r="CA15" s="701">
        <v>8.3702779781243589E-2</v>
      </c>
      <c r="CB15" s="701">
        <v>3.6909533698059317E-4</v>
      </c>
      <c r="CC15" s="701">
        <v>1.1351909184726522E-3</v>
      </c>
      <c r="CD15" s="701">
        <v>2.0017348368586108E-4</v>
      </c>
      <c r="CE15" s="701">
        <v>2.8018115060750317E-3</v>
      </c>
      <c r="CF15" s="701">
        <v>7.651416058500541E-5</v>
      </c>
      <c r="CG15" s="701">
        <v>3.7400666528716902E-4</v>
      </c>
      <c r="CH15" s="701">
        <v>1.2231920087190712E-3</v>
      </c>
      <c r="CI15" s="701">
        <v>7.3579607553007249E-3</v>
      </c>
      <c r="CJ15" s="701">
        <v>3.5653260054958782E-3</v>
      </c>
      <c r="CK15" s="701">
        <v>1.7351495733985796E-4</v>
      </c>
      <c r="CL15" s="701">
        <v>3.0239294213078448E-4</v>
      </c>
      <c r="CM15" s="701">
        <v>2.519366559265099E-3</v>
      </c>
      <c r="CN15" s="701">
        <v>1.0564301381072796E-3</v>
      </c>
      <c r="CO15" s="701">
        <v>8.5426277122842992E-4</v>
      </c>
      <c r="CP15" s="701">
        <v>2.9656978411940521E-3</v>
      </c>
      <c r="CQ15" s="701">
        <v>2.440857694763471E-3</v>
      </c>
      <c r="CR15" s="701">
        <v>3.8518328304551583E-4</v>
      </c>
      <c r="CS15" s="702">
        <v>4.453097491766948E-3</v>
      </c>
    </row>
    <row r="16" spans="2:97" ht="20.100000000000001" customHeight="1" thickBot="1">
      <c r="B16" s="537" t="s">
        <v>30</v>
      </c>
      <c r="C16" s="590" t="s">
        <v>349</v>
      </c>
      <c r="D16" s="699">
        <v>2.4361861861861844E-2</v>
      </c>
      <c r="E16" s="700">
        <v>0.35770140025459174</v>
      </c>
      <c r="F16" s="700">
        <v>0.15821058374249863</v>
      </c>
      <c r="G16" s="700">
        <v>5.2643102497316994E-5</v>
      </c>
      <c r="H16" s="701">
        <v>2.8877977814148026E-2</v>
      </c>
      <c r="I16" s="702">
        <v>2.8296053827968723E-2</v>
      </c>
      <c r="K16" s="726" t="s">
        <v>196</v>
      </c>
      <c r="L16" s="776">
        <f>AVERAGE(L7:L15)</f>
        <v>0.56670725244179998</v>
      </c>
      <c r="M16" s="727">
        <f>AVERAGE(M7:M15)</f>
        <v>0.59368508144901844</v>
      </c>
      <c r="O16" s="537" t="s">
        <v>30</v>
      </c>
      <c r="P16" s="590" t="s">
        <v>349</v>
      </c>
      <c r="Q16" s="765">
        <v>5.580927505820013E-6</v>
      </c>
      <c r="R16" s="701">
        <v>5.6267942251650621E-5</v>
      </c>
      <c r="S16" s="701">
        <v>6.2858599407059352E-6</v>
      </c>
      <c r="T16" s="701">
        <v>4.9375499011540671E-6</v>
      </c>
      <c r="U16" s="701">
        <v>1.1870698856311887E-5</v>
      </c>
      <c r="V16" s="701">
        <v>8.7675450693395571E-6</v>
      </c>
      <c r="W16" s="701">
        <v>1.2666438321543978E-5</v>
      </c>
      <c r="X16" s="701">
        <v>1.1028276347071561E-5</v>
      </c>
      <c r="Y16" s="701">
        <v>3.1226212621200603E-5</v>
      </c>
      <c r="Z16" s="701">
        <v>8.7466393767256607E-6</v>
      </c>
      <c r="AA16" s="701">
        <v>9.1464274895696359E-6</v>
      </c>
      <c r="AB16" s="701">
        <v>2.2083168576375341E-5</v>
      </c>
      <c r="AC16" s="701">
        <v>1.0046527618379906</v>
      </c>
      <c r="AD16" s="701">
        <v>1.0889944028016243E-3</v>
      </c>
      <c r="AE16" s="701">
        <v>1.5647484371547298E-4</v>
      </c>
      <c r="AF16" s="701">
        <v>6.3105534781931872E-5</v>
      </c>
      <c r="AG16" s="701">
        <v>1.3069199082454719E-4</v>
      </c>
      <c r="AH16" s="701">
        <v>9.1481352448964572E-5</v>
      </c>
      <c r="AI16" s="701">
        <v>4.9878357628344353E-4</v>
      </c>
      <c r="AJ16" s="701">
        <v>8.0648316931095467E-6</v>
      </c>
      <c r="AK16" s="701">
        <v>1.5699306088743978E-4</v>
      </c>
      <c r="AL16" s="701">
        <v>1.120188361502709E-5</v>
      </c>
      <c r="AM16" s="701">
        <v>2.3431912605243423E-4</v>
      </c>
      <c r="AN16" s="701">
        <v>1.2512349106014931E-5</v>
      </c>
      <c r="AO16" s="701">
        <v>1.2389488977794507E-5</v>
      </c>
      <c r="AP16" s="701">
        <v>1.4003624853772117E-5</v>
      </c>
      <c r="AQ16" s="701">
        <v>5.8729414231724205E-6</v>
      </c>
      <c r="AR16" s="701">
        <v>2.3162721104695852E-5</v>
      </c>
      <c r="AS16" s="701">
        <v>1.6046061542316306E-5</v>
      </c>
      <c r="AT16" s="701">
        <v>1.9685086417399653E-5</v>
      </c>
      <c r="AU16" s="701">
        <v>1.0426198510694543E-5</v>
      </c>
      <c r="AV16" s="701">
        <v>9.0656485075963704E-6</v>
      </c>
      <c r="AW16" s="701">
        <v>1.3177932897265341E-5</v>
      </c>
      <c r="AX16" s="701">
        <v>1.4976632601118058E-4</v>
      </c>
      <c r="AY16" s="701">
        <v>9.2374781900405974E-6</v>
      </c>
      <c r="AZ16" s="701">
        <v>8.8529367814366589E-6</v>
      </c>
      <c r="BA16" s="701">
        <v>9.7838383718509757E-6</v>
      </c>
      <c r="BB16" s="701">
        <v>5.5267728524879346E-6</v>
      </c>
      <c r="BC16" s="702">
        <v>1.4020333353748435E-5</v>
      </c>
      <c r="BE16" s="537" t="s">
        <v>30</v>
      </c>
      <c r="BF16" s="590" t="s">
        <v>349</v>
      </c>
      <c r="BG16" s="765">
        <v>0</v>
      </c>
      <c r="BH16" s="701">
        <v>1.7815283638068448E-3</v>
      </c>
      <c r="BI16" s="701">
        <v>0</v>
      </c>
      <c r="BJ16" s="701">
        <v>0</v>
      </c>
      <c r="BK16" s="701">
        <v>3.0352468035057102E-4</v>
      </c>
      <c r="BL16" s="701">
        <v>3.0328917106014728E-5</v>
      </c>
      <c r="BM16" s="701">
        <v>0</v>
      </c>
      <c r="BN16" s="701">
        <v>2.589014403095916E-4</v>
      </c>
      <c r="BO16" s="701">
        <v>7.722978555264198E-4</v>
      </c>
      <c r="BP16" s="701">
        <v>2.345765892563922E-4</v>
      </c>
      <c r="BQ16" s="701">
        <v>1.3505848032197942E-4</v>
      </c>
      <c r="BR16" s="701">
        <v>6.7996204167943149E-4</v>
      </c>
      <c r="BS16" s="701">
        <v>0.18981633024186215</v>
      </c>
      <c r="BT16" s="701">
        <v>4.3442099821818951E-2</v>
      </c>
      <c r="BU16" s="701">
        <v>6.0450527516395782E-3</v>
      </c>
      <c r="BV16" s="701">
        <v>2.0177013470147644E-3</v>
      </c>
      <c r="BW16" s="701">
        <v>4.8049255687215289E-3</v>
      </c>
      <c r="BX16" s="701">
        <v>3.2970183486238534E-3</v>
      </c>
      <c r="BY16" s="701">
        <v>1.9023538618987416E-2</v>
      </c>
      <c r="BZ16" s="701">
        <v>3.2270556344391374E-5</v>
      </c>
      <c r="CA16" s="701">
        <v>5.7368967821765796E-3</v>
      </c>
      <c r="CB16" s="701">
        <v>0</v>
      </c>
      <c r="CC16" s="701">
        <v>7.6883384932920533E-3</v>
      </c>
      <c r="CD16" s="701">
        <v>0</v>
      </c>
      <c r="CE16" s="701">
        <v>3.4747558983981377E-6</v>
      </c>
      <c r="CF16" s="701">
        <v>0</v>
      </c>
      <c r="CG16" s="701">
        <v>0</v>
      </c>
      <c r="CH16" s="701">
        <v>7.3859900379207537E-5</v>
      </c>
      <c r="CI16" s="701">
        <v>1.345148218519328E-5</v>
      </c>
      <c r="CJ16" s="701">
        <v>3.0377217087184614E-4</v>
      </c>
      <c r="CK16" s="701">
        <v>0</v>
      </c>
      <c r="CL16" s="701">
        <v>0</v>
      </c>
      <c r="CM16" s="701">
        <v>0</v>
      </c>
      <c r="CN16" s="701">
        <v>5.3022731693574895E-3</v>
      </c>
      <c r="CO16" s="701">
        <v>0</v>
      </c>
      <c r="CP16" s="701">
        <v>0</v>
      </c>
      <c r="CQ16" s="701">
        <v>8.0823102475611637E-6</v>
      </c>
      <c r="CR16" s="701">
        <v>0</v>
      </c>
      <c r="CS16" s="702">
        <v>0</v>
      </c>
    </row>
    <row r="17" spans="2:97" ht="20.100000000000001" customHeight="1">
      <c r="B17" s="537" t="s">
        <v>31</v>
      </c>
      <c r="C17" s="665" t="s">
        <v>350</v>
      </c>
      <c r="D17" s="699">
        <v>0.13132710322413776</v>
      </c>
      <c r="E17" s="700">
        <v>0.50109883128247035</v>
      </c>
      <c r="F17" s="700">
        <v>0.23385324465673435</v>
      </c>
      <c r="G17" s="700">
        <v>2.5125117100992203E-5</v>
      </c>
      <c r="H17" s="701">
        <v>3.5133722424532964E-2</v>
      </c>
      <c r="I17" s="702">
        <v>3.4830496972077268E-2</v>
      </c>
      <c r="O17" s="537" t="s">
        <v>31</v>
      </c>
      <c r="P17" s="665" t="s">
        <v>350</v>
      </c>
      <c r="Q17" s="765">
        <v>3.8259033599640845E-5</v>
      </c>
      <c r="R17" s="701">
        <v>2.5249586147949943E-4</v>
      </c>
      <c r="S17" s="701">
        <v>4.46682732200237E-5</v>
      </c>
      <c r="T17" s="701">
        <v>3.6880933575662644E-5</v>
      </c>
      <c r="U17" s="701">
        <v>3.141274186946874E-5</v>
      </c>
      <c r="V17" s="701">
        <v>5.6674732589993605E-5</v>
      </c>
      <c r="W17" s="701">
        <v>1.8395187197745033E-4</v>
      </c>
      <c r="X17" s="701">
        <v>3.1113220047216154E-4</v>
      </c>
      <c r="Y17" s="701">
        <v>1.5530194828943073E-4</v>
      </c>
      <c r="Z17" s="701">
        <v>4.6234535107172024E-5</v>
      </c>
      <c r="AA17" s="701">
        <v>6.5047287778654519E-5</v>
      </c>
      <c r="AB17" s="701">
        <v>7.9211412499636375E-5</v>
      </c>
      <c r="AC17" s="701">
        <v>3.6342118396934041E-4</v>
      </c>
      <c r="AD17" s="701">
        <v>1.0179889452338742</v>
      </c>
      <c r="AE17" s="701">
        <v>1.2138718190439799E-4</v>
      </c>
      <c r="AF17" s="701">
        <v>4.4942143865007956E-4</v>
      </c>
      <c r="AG17" s="701">
        <v>4.9200138285674722E-4</v>
      </c>
      <c r="AH17" s="701">
        <v>1.4214519522681745E-4</v>
      </c>
      <c r="AI17" s="701">
        <v>4.4410649129324442E-4</v>
      </c>
      <c r="AJ17" s="701">
        <v>5.6962728635909557E-5</v>
      </c>
      <c r="AK17" s="701">
        <v>1.3965009090627543E-4</v>
      </c>
      <c r="AL17" s="701">
        <v>8.1850087431171417E-5</v>
      </c>
      <c r="AM17" s="701">
        <v>2.160031310609101E-4</v>
      </c>
      <c r="AN17" s="701">
        <v>8.1221685048839636E-5</v>
      </c>
      <c r="AO17" s="701">
        <v>9.6044814610002003E-5</v>
      </c>
      <c r="AP17" s="701">
        <v>1.1538276989302973E-4</v>
      </c>
      <c r="AQ17" s="701">
        <v>3.3686617313246686E-5</v>
      </c>
      <c r="AR17" s="701">
        <v>1.6762225928233399E-4</v>
      </c>
      <c r="AS17" s="701">
        <v>1.2672610799286418E-4</v>
      </c>
      <c r="AT17" s="701">
        <v>8.8141308012087049E-5</v>
      </c>
      <c r="AU17" s="701">
        <v>7.1712794431676551E-5</v>
      </c>
      <c r="AV17" s="701">
        <v>6.4465303278090575E-5</v>
      </c>
      <c r="AW17" s="701">
        <v>1.0630770132294812E-4</v>
      </c>
      <c r="AX17" s="701">
        <v>1.2972319202550293E-3</v>
      </c>
      <c r="AY17" s="701">
        <v>5.4545962444357033E-5</v>
      </c>
      <c r="AZ17" s="701">
        <v>5.5162830448437018E-5</v>
      </c>
      <c r="BA17" s="701">
        <v>6.5907934357339483E-5</v>
      </c>
      <c r="BB17" s="701">
        <v>3.5651353853272721E-5</v>
      </c>
      <c r="BC17" s="702">
        <v>9.2155757882625311E-5</v>
      </c>
      <c r="BE17" s="537" t="s">
        <v>31</v>
      </c>
      <c r="BF17" s="665" t="s">
        <v>350</v>
      </c>
      <c r="BG17" s="765">
        <v>4.742044627381988E-6</v>
      </c>
      <c r="BH17" s="701">
        <v>1.2189404594467885E-3</v>
      </c>
      <c r="BI17" s="701">
        <v>0</v>
      </c>
      <c r="BJ17" s="701">
        <v>0</v>
      </c>
      <c r="BK17" s="701">
        <v>3.0352468035057102E-5</v>
      </c>
      <c r="BL17" s="701">
        <v>0</v>
      </c>
      <c r="BM17" s="701">
        <v>9.0225563909774437E-4</v>
      </c>
      <c r="BN17" s="701">
        <v>2.0575851308814912E-3</v>
      </c>
      <c r="BO17" s="701">
        <v>5.3881245734401385E-4</v>
      </c>
      <c r="BP17" s="701">
        <v>2.0525451559934318E-4</v>
      </c>
      <c r="BQ17" s="701">
        <v>1.8908187245077117E-4</v>
      </c>
      <c r="BR17" s="701">
        <v>3.0635652427315048E-4</v>
      </c>
      <c r="BS17" s="701">
        <v>2.3640661938534278E-3</v>
      </c>
      <c r="BT17" s="701">
        <v>0.13417870664237014</v>
      </c>
      <c r="BU17" s="701">
        <v>4.5623039635015681E-4</v>
      </c>
      <c r="BV17" s="701">
        <v>2.6150471405388723E-3</v>
      </c>
      <c r="BW17" s="701">
        <v>2.9883447620764488E-3</v>
      </c>
      <c r="BX17" s="701">
        <v>5.0172018348623856E-4</v>
      </c>
      <c r="BY17" s="701">
        <v>2.8715911143218351E-3</v>
      </c>
      <c r="BZ17" s="701">
        <v>0</v>
      </c>
      <c r="CA17" s="701">
        <v>5.293561044684272E-5</v>
      </c>
      <c r="CB17" s="701">
        <v>0</v>
      </c>
      <c r="CC17" s="701">
        <v>1.5479876160990713E-4</v>
      </c>
      <c r="CD17" s="701">
        <v>0</v>
      </c>
      <c r="CE17" s="701">
        <v>4.63300786453085E-6</v>
      </c>
      <c r="CF17" s="701">
        <v>0</v>
      </c>
      <c r="CG17" s="701">
        <v>0</v>
      </c>
      <c r="CH17" s="701">
        <v>4.5036524621468013E-5</v>
      </c>
      <c r="CI17" s="701">
        <v>0</v>
      </c>
      <c r="CJ17" s="701">
        <v>1.1991006744941293E-5</v>
      </c>
      <c r="CK17" s="701">
        <v>0</v>
      </c>
      <c r="CL17" s="701">
        <v>0</v>
      </c>
      <c r="CM17" s="701">
        <v>0</v>
      </c>
      <c r="CN17" s="701">
        <v>8.7650163998202399E-3</v>
      </c>
      <c r="CO17" s="701">
        <v>0</v>
      </c>
      <c r="CP17" s="701">
        <v>0</v>
      </c>
      <c r="CQ17" s="701">
        <v>2.4246930742683488E-5</v>
      </c>
      <c r="CR17" s="701">
        <v>0</v>
      </c>
      <c r="CS17" s="702">
        <v>0</v>
      </c>
    </row>
    <row r="18" spans="2:97" ht="20.100000000000001" customHeight="1" thickBot="1">
      <c r="B18" s="542" t="s">
        <v>32</v>
      </c>
      <c r="C18" s="666" t="s">
        <v>351</v>
      </c>
      <c r="D18" s="703">
        <v>9.7477310083613267E-2</v>
      </c>
      <c r="E18" s="704">
        <v>0.5576276019389792</v>
      </c>
      <c r="F18" s="704">
        <v>0.41653835186769317</v>
      </c>
      <c r="G18" s="704">
        <v>3.6072489552138804E-4</v>
      </c>
      <c r="H18" s="705">
        <v>5.3550042771599658E-2</v>
      </c>
      <c r="I18" s="706">
        <v>5.3150841174793267E-2</v>
      </c>
      <c r="K18" s="50" t="s">
        <v>98</v>
      </c>
      <c r="M18" s="3" t="s">
        <v>140</v>
      </c>
      <c r="O18" s="542" t="s">
        <v>32</v>
      </c>
      <c r="P18" s="666" t="s">
        <v>351</v>
      </c>
      <c r="Q18" s="766">
        <v>3.7061362964319892E-5</v>
      </c>
      <c r="R18" s="705">
        <v>4.0237990198699458E-5</v>
      </c>
      <c r="S18" s="705">
        <v>2.7000398962589313E-5</v>
      </c>
      <c r="T18" s="705">
        <v>2.4103649383441822E-5</v>
      </c>
      <c r="U18" s="705">
        <v>1.7340039273014491E-5</v>
      </c>
      <c r="V18" s="705">
        <v>2.5921991352396642E-5</v>
      </c>
      <c r="W18" s="705">
        <v>2.7084983967249632E-5</v>
      </c>
      <c r="X18" s="705">
        <v>1.5425375769178376E-5</v>
      </c>
      <c r="Y18" s="705">
        <v>3.4518812156084996E-5</v>
      </c>
      <c r="Z18" s="705">
        <v>9.3870676007944556E-6</v>
      </c>
      <c r="AA18" s="705">
        <v>2.3385542010261286E-5</v>
      </c>
      <c r="AB18" s="705">
        <v>2.2595264224430082E-5</v>
      </c>
      <c r="AC18" s="705">
        <v>3.2972522929389226E-4</v>
      </c>
      <c r="AD18" s="705">
        <v>4.2341131227147637E-4</v>
      </c>
      <c r="AE18" s="705">
        <v>1.0020330611364676</v>
      </c>
      <c r="AF18" s="705">
        <v>4.8234683572799764E-5</v>
      </c>
      <c r="AG18" s="705">
        <v>1.2163825273574664E-4</v>
      </c>
      <c r="AH18" s="705">
        <v>4.1142511181740634E-5</v>
      </c>
      <c r="AI18" s="705">
        <v>1.1009608682247221E-4</v>
      </c>
      <c r="AJ18" s="705">
        <v>3.2202126455976991E-5</v>
      </c>
      <c r="AK18" s="705">
        <v>7.5049738173881727E-5</v>
      </c>
      <c r="AL18" s="705">
        <v>3.0928288891456194E-5</v>
      </c>
      <c r="AM18" s="705">
        <v>8.9526938631746434E-5</v>
      </c>
      <c r="AN18" s="705">
        <v>4.9967983737618713E-5</v>
      </c>
      <c r="AO18" s="705">
        <v>1.4408200173395737E-4</v>
      </c>
      <c r="AP18" s="705">
        <v>5.4870659824759048E-5</v>
      </c>
      <c r="AQ18" s="705">
        <v>1.4751296470293642E-5</v>
      </c>
      <c r="AR18" s="705">
        <v>7.3026273940940124E-5</v>
      </c>
      <c r="AS18" s="705">
        <v>1.2536508459852963E-4</v>
      </c>
      <c r="AT18" s="705">
        <v>6.8697412531980241E-4</v>
      </c>
      <c r="AU18" s="705">
        <v>4.385768081619978E-5</v>
      </c>
      <c r="AV18" s="705">
        <v>9.325668007511168E-4</v>
      </c>
      <c r="AW18" s="705">
        <v>6.0597388615711106E-5</v>
      </c>
      <c r="AX18" s="705">
        <v>4.6082140908964452E-4</v>
      </c>
      <c r="AY18" s="705">
        <v>4.1302426410817109E-5</v>
      </c>
      <c r="AZ18" s="705">
        <v>3.72283862885109E-5</v>
      </c>
      <c r="BA18" s="705">
        <v>3.0841587584190414E-4</v>
      </c>
      <c r="BB18" s="705">
        <v>2.641836678758639E-3</v>
      </c>
      <c r="BC18" s="706">
        <v>2.0361631018679348E-4</v>
      </c>
      <c r="BE18" s="542" t="s">
        <v>32</v>
      </c>
      <c r="BF18" s="666" t="s">
        <v>351</v>
      </c>
      <c r="BG18" s="766">
        <v>1.3040622725300467E-4</v>
      </c>
      <c r="BH18" s="705">
        <v>0</v>
      </c>
      <c r="BI18" s="705">
        <v>0</v>
      </c>
      <c r="BJ18" s="705">
        <v>0</v>
      </c>
      <c r="BK18" s="705">
        <v>0</v>
      </c>
      <c r="BL18" s="705">
        <v>0</v>
      </c>
      <c r="BM18" s="705">
        <v>0</v>
      </c>
      <c r="BN18" s="705">
        <v>0</v>
      </c>
      <c r="BO18" s="705">
        <v>0</v>
      </c>
      <c r="BP18" s="705">
        <v>0</v>
      </c>
      <c r="BQ18" s="705">
        <v>0</v>
      </c>
      <c r="BR18" s="705">
        <v>2.2416331044376865E-5</v>
      </c>
      <c r="BS18" s="705">
        <v>3.127841425713766E-3</v>
      </c>
      <c r="BT18" s="705">
        <v>4.0083516953190656E-3</v>
      </c>
      <c r="BU18" s="705">
        <v>2.0587396635300827E-2</v>
      </c>
      <c r="BV18" s="705">
        <v>1.5265503612282757E-4</v>
      </c>
      <c r="BW18" s="705">
        <v>9.1522391785171981E-4</v>
      </c>
      <c r="BX18" s="705">
        <v>2.8669724770642203E-4</v>
      </c>
      <c r="BY18" s="705">
        <v>8.8796580579134305E-4</v>
      </c>
      <c r="BZ18" s="705">
        <v>4.8405834516587068E-5</v>
      </c>
      <c r="CA18" s="705">
        <v>2.1008820396090704E-4</v>
      </c>
      <c r="CB18" s="705">
        <v>0</v>
      </c>
      <c r="CC18" s="705">
        <v>1.0319917440660474E-4</v>
      </c>
      <c r="CD18" s="705">
        <v>6.6724494561953694E-5</v>
      </c>
      <c r="CE18" s="705">
        <v>1.00767921053546E-3</v>
      </c>
      <c r="CF18" s="705">
        <v>1.4574125825715317E-5</v>
      </c>
      <c r="CG18" s="705">
        <v>0</v>
      </c>
      <c r="CH18" s="705">
        <v>3.963214166689185E-5</v>
      </c>
      <c r="CI18" s="705">
        <v>6.1540530997259259E-4</v>
      </c>
      <c r="CJ18" s="705">
        <v>6.6030477142143395E-3</v>
      </c>
      <c r="CK18" s="705">
        <v>0</v>
      </c>
      <c r="CL18" s="705">
        <v>9.0287174591096551E-3</v>
      </c>
      <c r="CM18" s="705">
        <v>0</v>
      </c>
      <c r="CN18" s="705">
        <v>4.1603224962605727E-3</v>
      </c>
      <c r="CO18" s="705">
        <v>2.847542570761433E-5</v>
      </c>
      <c r="CP18" s="705">
        <v>0</v>
      </c>
      <c r="CQ18" s="705">
        <v>2.7722324149134789E-3</v>
      </c>
      <c r="CR18" s="705">
        <v>2.6706040957822429E-2</v>
      </c>
      <c r="CS18" s="706">
        <v>0</v>
      </c>
    </row>
    <row r="19" spans="2:97" ht="20.100000000000001" customHeight="1">
      <c r="B19" s="547" t="s">
        <v>33</v>
      </c>
      <c r="C19" s="640" t="s">
        <v>88</v>
      </c>
      <c r="D19" s="707">
        <v>0.3367190314345232</v>
      </c>
      <c r="E19" s="708">
        <v>0.4533854572847979</v>
      </c>
      <c r="F19" s="708">
        <v>0.2120876239907345</v>
      </c>
      <c r="G19" s="708">
        <v>5.7249373965832231E-4</v>
      </c>
      <c r="H19" s="709">
        <v>3.5721278452741652E-2</v>
      </c>
      <c r="I19" s="710">
        <v>3.5492295898557409E-2</v>
      </c>
      <c r="K19" s="51"/>
      <c r="L19" s="769" t="s">
        <v>41</v>
      </c>
      <c r="M19" s="52" t="s">
        <v>40</v>
      </c>
      <c r="O19" s="547" t="s">
        <v>33</v>
      </c>
      <c r="P19" s="640" t="s">
        <v>88</v>
      </c>
      <c r="Q19" s="767">
        <v>1.3158196786186867E-4</v>
      </c>
      <c r="R19" s="709">
        <v>2.8774695982550062E-4</v>
      </c>
      <c r="S19" s="709">
        <v>1.4819095180158053E-4</v>
      </c>
      <c r="T19" s="709">
        <v>1.3212647585020081E-4</v>
      </c>
      <c r="U19" s="709">
        <v>9.3950034646042688E-5</v>
      </c>
      <c r="V19" s="709">
        <v>1.9175288918627146E-4</v>
      </c>
      <c r="W19" s="709">
        <v>1.9045757626489173E-4</v>
      </c>
      <c r="X19" s="709">
        <v>1.0113482979546839E-4</v>
      </c>
      <c r="Y19" s="709">
        <v>2.5080026982647759E-4</v>
      </c>
      <c r="Z19" s="709">
        <v>5.9401376798933244E-5</v>
      </c>
      <c r="AA19" s="709">
        <v>1.3165976730675929E-4</v>
      </c>
      <c r="AB19" s="709">
        <v>2.9242296041870428E-4</v>
      </c>
      <c r="AC19" s="709">
        <v>1.6541745388328748E-3</v>
      </c>
      <c r="AD19" s="709">
        <v>4.5677232862462872E-3</v>
      </c>
      <c r="AE19" s="709">
        <v>6.30501523480161E-2</v>
      </c>
      <c r="AF19" s="709">
        <v>1.0825012857984824</v>
      </c>
      <c r="AG19" s="709">
        <v>7.524462691976222E-2</v>
      </c>
      <c r="AH19" s="709">
        <v>0.14429774328539602</v>
      </c>
      <c r="AI19" s="709">
        <v>4.2571677442993956E-3</v>
      </c>
      <c r="AJ19" s="709">
        <v>4.7402414551897981E-4</v>
      </c>
      <c r="AK19" s="709">
        <v>6.2847677835165265E-4</v>
      </c>
      <c r="AL19" s="709">
        <v>2.5060824797171216E-4</v>
      </c>
      <c r="AM19" s="709">
        <v>6.5276020376722472E-4</v>
      </c>
      <c r="AN19" s="709">
        <v>2.9747085124873294E-4</v>
      </c>
      <c r="AO19" s="709">
        <v>3.7837451130041434E-4</v>
      </c>
      <c r="AP19" s="709">
        <v>4.370904039607339E-4</v>
      </c>
      <c r="AQ19" s="709">
        <v>1.1570395304436319E-4</v>
      </c>
      <c r="AR19" s="709">
        <v>5.2612540977706342E-4</v>
      </c>
      <c r="AS19" s="709">
        <v>2.2328257764582414E-3</v>
      </c>
      <c r="AT19" s="709">
        <v>1.1062318336805387E-3</v>
      </c>
      <c r="AU19" s="709">
        <v>7.6506229905606881E-4</v>
      </c>
      <c r="AV19" s="709">
        <v>2.92984470432165E-4</v>
      </c>
      <c r="AW19" s="709">
        <v>4.5396069119766675E-4</v>
      </c>
      <c r="AX19" s="709">
        <v>3.8483856511786333E-3</v>
      </c>
      <c r="AY19" s="709">
        <v>2.2017030052004545E-4</v>
      </c>
      <c r="AZ19" s="709">
        <v>2.0819612524615439E-4</v>
      </c>
      <c r="BA19" s="709">
        <v>2.6453025863246312E-4</v>
      </c>
      <c r="BB19" s="709">
        <v>8.6811378806286137E-3</v>
      </c>
      <c r="BC19" s="710">
        <v>5.4710065936843129E-4</v>
      </c>
      <c r="BE19" s="547" t="s">
        <v>33</v>
      </c>
      <c r="BF19" s="640" t="s">
        <v>88</v>
      </c>
      <c r="BG19" s="767">
        <v>0</v>
      </c>
      <c r="BH19" s="709">
        <v>0</v>
      </c>
      <c r="BI19" s="709">
        <v>0</v>
      </c>
      <c r="BJ19" s="709">
        <v>0</v>
      </c>
      <c r="BK19" s="709">
        <v>0</v>
      </c>
      <c r="BL19" s="709">
        <v>0</v>
      </c>
      <c r="BM19" s="709">
        <v>0</v>
      </c>
      <c r="BN19" s="709">
        <v>0</v>
      </c>
      <c r="BO19" s="709">
        <v>0</v>
      </c>
      <c r="BP19" s="709">
        <v>0</v>
      </c>
      <c r="BQ19" s="709">
        <v>0</v>
      </c>
      <c r="BR19" s="709">
        <v>3.9602184845065791E-4</v>
      </c>
      <c r="BS19" s="709">
        <v>1.9639934533551553E-3</v>
      </c>
      <c r="BT19" s="709">
        <v>1.1274211108447861E-2</v>
      </c>
      <c r="BU19" s="709">
        <v>0.17205588822355289</v>
      </c>
      <c r="BV19" s="709">
        <v>0.22505334629794946</v>
      </c>
      <c r="BW19" s="709">
        <v>0.20380372607070799</v>
      </c>
      <c r="BX19" s="709">
        <v>0.39428038990825687</v>
      </c>
      <c r="BY19" s="709">
        <v>9.7014026849677922E-3</v>
      </c>
      <c r="BZ19" s="709">
        <v>7.7449335226539308E-4</v>
      </c>
      <c r="CA19" s="709">
        <v>2.1008820396090704E-4</v>
      </c>
      <c r="CB19" s="709">
        <v>0</v>
      </c>
      <c r="CC19" s="709">
        <v>0</v>
      </c>
      <c r="CD19" s="709">
        <v>0</v>
      </c>
      <c r="CE19" s="709">
        <v>1.9690283424256113E-5</v>
      </c>
      <c r="CF19" s="709">
        <v>1.8217657282144146E-5</v>
      </c>
      <c r="CG19" s="709">
        <v>0</v>
      </c>
      <c r="CH19" s="709">
        <v>9.0073049242936026E-6</v>
      </c>
      <c r="CI19" s="709">
        <v>4.412086156743396E-3</v>
      </c>
      <c r="CJ19" s="709">
        <v>1.9685236072945291E-3</v>
      </c>
      <c r="CK19" s="709">
        <v>1.2584216097981619E-3</v>
      </c>
      <c r="CL19" s="709">
        <v>3.5892337344900239E-6</v>
      </c>
      <c r="CM19" s="709">
        <v>0</v>
      </c>
      <c r="CN19" s="709">
        <v>8.9343805965644216E-3</v>
      </c>
      <c r="CO19" s="709">
        <v>0</v>
      </c>
      <c r="CP19" s="709">
        <v>0</v>
      </c>
      <c r="CQ19" s="709">
        <v>4.0411551237805818E-6</v>
      </c>
      <c r="CR19" s="709">
        <v>2.3046799768890031E-2</v>
      </c>
      <c r="CS19" s="710">
        <v>0</v>
      </c>
    </row>
    <row r="20" spans="2:97" ht="20.100000000000001" customHeight="1">
      <c r="B20" s="537" t="s">
        <v>34</v>
      </c>
      <c r="C20" s="590" t="s">
        <v>352</v>
      </c>
      <c r="D20" s="699">
        <v>0.15303103333209744</v>
      </c>
      <c r="E20" s="700">
        <v>0.4499088242839413</v>
      </c>
      <c r="F20" s="700">
        <v>0.17112607209468408</v>
      </c>
      <c r="G20" s="700">
        <v>8.4459277569132948E-3</v>
      </c>
      <c r="H20" s="701">
        <v>3.9167423575336105E-2</v>
      </c>
      <c r="I20" s="702">
        <v>3.7066568672994654E-2</v>
      </c>
      <c r="K20" s="728" t="s">
        <v>191</v>
      </c>
      <c r="L20" s="770">
        <v>266011</v>
      </c>
      <c r="M20" s="729">
        <v>273654</v>
      </c>
      <c r="O20" s="537" t="s">
        <v>34</v>
      </c>
      <c r="P20" s="590" t="s">
        <v>352</v>
      </c>
      <c r="Q20" s="765">
        <v>7.219390632281418E-5</v>
      </c>
      <c r="R20" s="701">
        <v>1.2535471350813148E-4</v>
      </c>
      <c r="S20" s="701">
        <v>5.9419530191046524E-5</v>
      </c>
      <c r="T20" s="701">
        <v>4.9198152672637322E-5</v>
      </c>
      <c r="U20" s="701">
        <v>4.6293794486712989E-5</v>
      </c>
      <c r="V20" s="701">
        <v>6.8588207232611186E-5</v>
      </c>
      <c r="W20" s="701">
        <v>7.6487745075282153E-5</v>
      </c>
      <c r="X20" s="701">
        <v>4.4243445169352908E-5</v>
      </c>
      <c r="Y20" s="701">
        <v>1.1290241001525071E-4</v>
      </c>
      <c r="Z20" s="701">
        <v>2.5350072112738455E-5</v>
      </c>
      <c r="AA20" s="701">
        <v>5.6168072275377884E-5</v>
      </c>
      <c r="AB20" s="701">
        <v>2.9136794391511572E-4</v>
      </c>
      <c r="AC20" s="701">
        <v>1.0491173554735436E-2</v>
      </c>
      <c r="AD20" s="701">
        <v>2.6482344127653468E-3</v>
      </c>
      <c r="AE20" s="701">
        <v>1.5019261051304003E-3</v>
      </c>
      <c r="AF20" s="701">
        <v>3.8223603389916021E-3</v>
      </c>
      <c r="AG20" s="701">
        <v>1.0104123065270818</v>
      </c>
      <c r="AH20" s="701">
        <v>4.8651194400522683E-3</v>
      </c>
      <c r="AI20" s="701">
        <v>5.1540277033991898E-3</v>
      </c>
      <c r="AJ20" s="701">
        <v>1.8449023692926472E-4</v>
      </c>
      <c r="AK20" s="701">
        <v>1.9677653803296009E-3</v>
      </c>
      <c r="AL20" s="701">
        <v>1.0023378134276683E-4</v>
      </c>
      <c r="AM20" s="701">
        <v>3.005011923591456E-4</v>
      </c>
      <c r="AN20" s="701">
        <v>9.8314652123555237E-5</v>
      </c>
      <c r="AO20" s="701">
        <v>1.5692296738837824E-4</v>
      </c>
      <c r="AP20" s="701">
        <v>1.3358690532113714E-4</v>
      </c>
      <c r="AQ20" s="701">
        <v>6.3180989856663055E-5</v>
      </c>
      <c r="AR20" s="701">
        <v>2.3624270248483913E-4</v>
      </c>
      <c r="AS20" s="701">
        <v>3.5349490966483124E-4</v>
      </c>
      <c r="AT20" s="701">
        <v>4.3037756700796344E-4</v>
      </c>
      <c r="AU20" s="701">
        <v>2.0086912856043227E-4</v>
      </c>
      <c r="AV20" s="701">
        <v>1.0265895699873651E-4</v>
      </c>
      <c r="AW20" s="701">
        <v>1.2997924943557355E-4</v>
      </c>
      <c r="AX20" s="701">
        <v>1.3464309419535668E-3</v>
      </c>
      <c r="AY20" s="701">
        <v>9.4498743166399353E-5</v>
      </c>
      <c r="AZ20" s="701">
        <v>8.2281914313810298E-5</v>
      </c>
      <c r="BA20" s="701">
        <v>1.3250827048888895E-4</v>
      </c>
      <c r="BB20" s="701">
        <v>8.2887631205087975E-5</v>
      </c>
      <c r="BC20" s="702">
        <v>4.1549792892089883E-4</v>
      </c>
      <c r="BE20" s="537" t="s">
        <v>34</v>
      </c>
      <c r="BF20" s="590" t="s">
        <v>352</v>
      </c>
      <c r="BG20" s="765">
        <v>9.0098847920257774E-5</v>
      </c>
      <c r="BH20" s="701">
        <v>0</v>
      </c>
      <c r="BI20" s="701">
        <v>0</v>
      </c>
      <c r="BJ20" s="701">
        <v>0</v>
      </c>
      <c r="BK20" s="701">
        <v>3.7940585043821378E-5</v>
      </c>
      <c r="BL20" s="701">
        <v>5.054819517669122E-6</v>
      </c>
      <c r="BM20" s="701">
        <v>0</v>
      </c>
      <c r="BN20" s="701">
        <v>2.0439587392862495E-5</v>
      </c>
      <c r="BO20" s="701">
        <v>7.1841660979201838E-5</v>
      </c>
      <c r="BP20" s="701">
        <v>0</v>
      </c>
      <c r="BQ20" s="701">
        <v>0</v>
      </c>
      <c r="BR20" s="701">
        <v>1.539254731713878E-3</v>
      </c>
      <c r="BS20" s="701">
        <v>6.7175850154573558E-2</v>
      </c>
      <c r="BT20" s="701">
        <v>1.6284650727596692E-2</v>
      </c>
      <c r="BU20" s="701">
        <v>7.9840319361277438E-3</v>
      </c>
      <c r="BV20" s="701">
        <v>2.2363962791994239E-2</v>
      </c>
      <c r="BW20" s="701">
        <v>6.5188903603347503E-2</v>
      </c>
      <c r="BX20" s="701">
        <v>2.8024655963302753E-2</v>
      </c>
      <c r="BY20" s="701">
        <v>3.1093853470591775E-2</v>
      </c>
      <c r="BZ20" s="701">
        <v>7.422227959210017E-4</v>
      </c>
      <c r="CA20" s="701">
        <v>1.1753359757025548E-2</v>
      </c>
      <c r="CB20" s="701">
        <v>6.8989782613194985E-6</v>
      </c>
      <c r="CC20" s="701">
        <v>1.0319917440660474E-4</v>
      </c>
      <c r="CD20" s="701">
        <v>0</v>
      </c>
      <c r="CE20" s="701">
        <v>2.5134067665079861E-4</v>
      </c>
      <c r="CF20" s="701">
        <v>0</v>
      </c>
      <c r="CG20" s="701">
        <v>1.4137708997109481E-5</v>
      </c>
      <c r="CH20" s="701">
        <v>2.738220696985255E-4</v>
      </c>
      <c r="CI20" s="701">
        <v>1.177004691204412E-3</v>
      </c>
      <c r="CJ20" s="701">
        <v>2.0344741443917061E-3</v>
      </c>
      <c r="CK20" s="701">
        <v>6.9405982935943184E-4</v>
      </c>
      <c r="CL20" s="701">
        <v>1.4446665781322346E-4</v>
      </c>
      <c r="CM20" s="701">
        <v>0</v>
      </c>
      <c r="CN20" s="701">
        <v>7.4386096708633212E-3</v>
      </c>
      <c r="CO20" s="701">
        <v>1.2813941568426448E-4</v>
      </c>
      <c r="CP20" s="701">
        <v>5.5520084390528274E-5</v>
      </c>
      <c r="CQ20" s="701">
        <v>3.3541587527378828E-4</v>
      </c>
      <c r="CR20" s="701">
        <v>0</v>
      </c>
      <c r="CS20" s="702">
        <v>1.4498456949938899E-3</v>
      </c>
    </row>
    <row r="21" spans="2:97" ht="20.100000000000001" customHeight="1">
      <c r="B21" s="537" t="s">
        <v>35</v>
      </c>
      <c r="C21" s="590" t="s">
        <v>353</v>
      </c>
      <c r="D21" s="699">
        <v>4.511053369627982E-2</v>
      </c>
      <c r="E21" s="700">
        <v>0.41456422018348627</v>
      </c>
      <c r="F21" s="700">
        <v>0.22835435779816513</v>
      </c>
      <c r="G21" s="700">
        <v>1.2975328331440973E-2</v>
      </c>
      <c r="H21" s="701">
        <v>5.2608944954128441E-2</v>
      </c>
      <c r="I21" s="702">
        <v>5.2465596330275227E-2</v>
      </c>
      <c r="K21" s="730" t="s">
        <v>192</v>
      </c>
      <c r="L21" s="771">
        <v>268096</v>
      </c>
      <c r="M21" s="731">
        <v>264040</v>
      </c>
      <c r="O21" s="537" t="s">
        <v>35</v>
      </c>
      <c r="P21" s="590" t="s">
        <v>353</v>
      </c>
      <c r="Q21" s="765">
        <v>4.0710653502981858E-6</v>
      </c>
      <c r="R21" s="701">
        <v>7.6535435146682909E-6</v>
      </c>
      <c r="S21" s="701">
        <v>4.8448116035603822E-6</v>
      </c>
      <c r="T21" s="701">
        <v>3.862478651537154E-6</v>
      </c>
      <c r="U21" s="701">
        <v>3.2012138889688654E-6</v>
      </c>
      <c r="V21" s="701">
        <v>6.7089631296763287E-6</v>
      </c>
      <c r="W21" s="701">
        <v>1.3524197404780688E-5</v>
      </c>
      <c r="X21" s="701">
        <v>3.6317059308229133E-6</v>
      </c>
      <c r="Y21" s="701">
        <v>7.270733684337659E-6</v>
      </c>
      <c r="Z21" s="701">
        <v>1.6664124081334822E-6</v>
      </c>
      <c r="AA21" s="701">
        <v>4.0775670314234751E-6</v>
      </c>
      <c r="AB21" s="701">
        <v>7.2493931280146901E-6</v>
      </c>
      <c r="AC21" s="701">
        <v>8.4653100413210174E-6</v>
      </c>
      <c r="AD21" s="701">
        <v>7.9209728515942071E-6</v>
      </c>
      <c r="AE21" s="701">
        <v>3.2670914120235846E-6</v>
      </c>
      <c r="AF21" s="701">
        <v>8.2917830935979328E-6</v>
      </c>
      <c r="AG21" s="701">
        <v>7.7212491693918635E-6</v>
      </c>
      <c r="AH21" s="701">
        <v>1.001475456848371</v>
      </c>
      <c r="AI21" s="701">
        <v>1.1726213953880636E-4</v>
      </c>
      <c r="AJ21" s="701">
        <v>7.2498742284944029E-6</v>
      </c>
      <c r="AK21" s="701">
        <v>7.2025214564521548E-5</v>
      </c>
      <c r="AL21" s="701">
        <v>6.2440819510987E-6</v>
      </c>
      <c r="AM21" s="701">
        <v>1.5454494768403102E-5</v>
      </c>
      <c r="AN21" s="701">
        <v>6.709761498988731E-6</v>
      </c>
      <c r="AO21" s="701">
        <v>2.4872089928352564E-5</v>
      </c>
      <c r="AP21" s="701">
        <v>1.413971336986456E-5</v>
      </c>
      <c r="AQ21" s="701">
        <v>5.2754673939578023E-6</v>
      </c>
      <c r="AR21" s="701">
        <v>1.478613322802364E-5</v>
      </c>
      <c r="AS21" s="701">
        <v>5.0263790503267455E-5</v>
      </c>
      <c r="AT21" s="701">
        <v>5.885895818943311E-5</v>
      </c>
      <c r="AU21" s="701">
        <v>1.2684761043582001E-5</v>
      </c>
      <c r="AV21" s="701">
        <v>6.6045247104584279E-6</v>
      </c>
      <c r="AW21" s="701">
        <v>1.3103848861156669E-5</v>
      </c>
      <c r="AX21" s="701">
        <v>6.0393564925123109E-5</v>
      </c>
      <c r="AY21" s="701">
        <v>6.1560347342862955E-6</v>
      </c>
      <c r="AZ21" s="701">
        <v>1.9676611553979064E-5</v>
      </c>
      <c r="BA21" s="701">
        <v>1.1299162253582882E-5</v>
      </c>
      <c r="BB21" s="701">
        <v>5.9300722097341866E-6</v>
      </c>
      <c r="BC21" s="702">
        <v>1.9898632996524156E-5</v>
      </c>
      <c r="BE21" s="537" t="s">
        <v>35</v>
      </c>
      <c r="BF21" s="590" t="s">
        <v>353</v>
      </c>
      <c r="BG21" s="765">
        <v>4.742044627381988E-6</v>
      </c>
      <c r="BH21" s="701">
        <v>0</v>
      </c>
      <c r="BI21" s="701">
        <v>2.0646084814116415E-5</v>
      </c>
      <c r="BJ21" s="701">
        <v>0</v>
      </c>
      <c r="BK21" s="701">
        <v>7.5881170087642754E-6</v>
      </c>
      <c r="BL21" s="701">
        <v>5.0548195176691213E-5</v>
      </c>
      <c r="BM21" s="701">
        <v>2.0050125313283209E-4</v>
      </c>
      <c r="BN21" s="701">
        <v>2.0439587392862495E-5</v>
      </c>
      <c r="BO21" s="701">
        <v>3.5920830489600919E-5</v>
      </c>
      <c r="BP21" s="701">
        <v>0</v>
      </c>
      <c r="BQ21" s="701">
        <v>0</v>
      </c>
      <c r="BR21" s="701">
        <v>8.2193213829381831E-5</v>
      </c>
      <c r="BS21" s="701">
        <v>1.0911074740861975E-4</v>
      </c>
      <c r="BT21" s="701">
        <v>9.2411566462687392E-5</v>
      </c>
      <c r="BU21" s="701">
        <v>0</v>
      </c>
      <c r="BV21" s="701">
        <v>7.3008930319613192E-5</v>
      </c>
      <c r="BW21" s="701">
        <v>6.2401630762617269E-5</v>
      </c>
      <c r="BX21" s="701">
        <v>3.2611811926605505E-2</v>
      </c>
      <c r="BY21" s="701">
        <v>2.3929925952681959E-3</v>
      </c>
      <c r="BZ21" s="701">
        <v>6.4541112688782748E-5</v>
      </c>
      <c r="CA21" s="701">
        <v>1.4242987685853621E-3</v>
      </c>
      <c r="CB21" s="701">
        <v>2.4146423914618244E-5</v>
      </c>
      <c r="CC21" s="701">
        <v>3.4399724802201581E-5</v>
      </c>
      <c r="CD21" s="701">
        <v>2.6689797824781478E-5</v>
      </c>
      <c r="CE21" s="701">
        <v>3.9843867634965308E-4</v>
      </c>
      <c r="CF21" s="701">
        <v>1.4574125825715317E-4</v>
      </c>
      <c r="CG21" s="701">
        <v>4.755411208118644E-5</v>
      </c>
      <c r="CH21" s="701">
        <v>1.0988912007638195E-4</v>
      </c>
      <c r="CI21" s="701">
        <v>8.5753198930607166E-4</v>
      </c>
      <c r="CJ21" s="701">
        <v>1.1711216587559331E-3</v>
      </c>
      <c r="CK21" s="701">
        <v>1.6475157565602676E-4</v>
      </c>
      <c r="CL21" s="701">
        <v>3.7686954212145251E-5</v>
      </c>
      <c r="CM21" s="701">
        <v>1.0283128813326935E-4</v>
      </c>
      <c r="CN21" s="701">
        <v>1.1436275463320076E-3</v>
      </c>
      <c r="CO21" s="701">
        <v>1.4237712853807165E-5</v>
      </c>
      <c r="CP21" s="701">
        <v>3.0536046414790551E-4</v>
      </c>
      <c r="CQ21" s="701">
        <v>1.4144042933232035E-4</v>
      </c>
      <c r="CR21" s="701">
        <v>0</v>
      </c>
      <c r="CS21" s="702">
        <v>0</v>
      </c>
    </row>
    <row r="22" spans="2:97" ht="20.100000000000001" customHeight="1">
      <c r="B22" s="537" t="s">
        <v>36</v>
      </c>
      <c r="C22" s="590" t="s">
        <v>53</v>
      </c>
      <c r="D22" s="699">
        <v>0.15991116394006699</v>
      </c>
      <c r="E22" s="700">
        <v>0.26421949310697729</v>
      </c>
      <c r="F22" s="700">
        <v>0.1432905905725122</v>
      </c>
      <c r="G22" s="700">
        <v>1.6978896098069313E-2</v>
      </c>
      <c r="H22" s="701">
        <v>3.3920293781229308E-2</v>
      </c>
      <c r="I22" s="702">
        <v>3.3670459334176145E-2</v>
      </c>
      <c r="K22" s="730" t="s">
        <v>193</v>
      </c>
      <c r="L22" s="771">
        <v>260661</v>
      </c>
      <c r="M22" s="731">
        <v>309783</v>
      </c>
      <c r="O22" s="537" t="s">
        <v>36</v>
      </c>
      <c r="P22" s="590" t="s">
        <v>53</v>
      </c>
      <c r="Q22" s="765">
        <v>8.2685413942443252E-4</v>
      </c>
      <c r="R22" s="701">
        <v>1.4162228006539873E-3</v>
      </c>
      <c r="S22" s="701">
        <v>4.8343600691278535E-4</v>
      </c>
      <c r="T22" s="701">
        <v>3.3710533184358259E-4</v>
      </c>
      <c r="U22" s="701">
        <v>2.8575705678437785E-4</v>
      </c>
      <c r="V22" s="701">
        <v>4.6137183162716305E-4</v>
      </c>
      <c r="W22" s="701">
        <v>5.2919311448227345E-4</v>
      </c>
      <c r="X22" s="701">
        <v>2.5681616617684896E-4</v>
      </c>
      <c r="Y22" s="701">
        <v>6.8066462013585379E-4</v>
      </c>
      <c r="Z22" s="701">
        <v>1.6046099682153126E-4</v>
      </c>
      <c r="AA22" s="701">
        <v>3.5577887766541805E-4</v>
      </c>
      <c r="AB22" s="701">
        <v>3.3396628924018968E-4</v>
      </c>
      <c r="AC22" s="701">
        <v>3.4230242107215994E-4</v>
      </c>
      <c r="AD22" s="701">
        <v>4.0906701117011458E-4</v>
      </c>
      <c r="AE22" s="701">
        <v>3.0408673947708012E-4</v>
      </c>
      <c r="AF22" s="701">
        <v>5.5633819085631521E-4</v>
      </c>
      <c r="AG22" s="701">
        <v>4.9895227391061358E-4</v>
      </c>
      <c r="AH22" s="701">
        <v>1.7569159417079089E-4</v>
      </c>
      <c r="AI22" s="701">
        <v>1.0596981850340665</v>
      </c>
      <c r="AJ22" s="701">
        <v>5.5555852869980155E-4</v>
      </c>
      <c r="AK22" s="701">
        <v>1.0399310587013415E-3</v>
      </c>
      <c r="AL22" s="701">
        <v>6.8589353160127681E-4</v>
      </c>
      <c r="AM22" s="701">
        <v>1.4732968740334992E-3</v>
      </c>
      <c r="AN22" s="701">
        <v>7.5453967920422664E-4</v>
      </c>
      <c r="AO22" s="701">
        <v>8.2380406737325902E-4</v>
      </c>
      <c r="AP22" s="701">
        <v>9.2545582983690107E-4</v>
      </c>
      <c r="AQ22" s="701">
        <v>2.6176577494364518E-4</v>
      </c>
      <c r="AR22" s="701">
        <v>3.0984316595119164E-3</v>
      </c>
      <c r="AS22" s="701">
        <v>9.9247263589425988E-4</v>
      </c>
      <c r="AT22" s="701">
        <v>1.7527821400904039E-3</v>
      </c>
      <c r="AU22" s="701">
        <v>5.996698841170446E-4</v>
      </c>
      <c r="AV22" s="701">
        <v>5.1681197424970223E-4</v>
      </c>
      <c r="AW22" s="701">
        <v>8.7368704418656592E-4</v>
      </c>
      <c r="AX22" s="701">
        <v>9.6386552949317365E-3</v>
      </c>
      <c r="AY22" s="701">
        <v>6.006079541515893E-4</v>
      </c>
      <c r="AZ22" s="701">
        <v>4.9304724857970157E-4</v>
      </c>
      <c r="BA22" s="701">
        <v>5.5964092814059533E-4</v>
      </c>
      <c r="BB22" s="701">
        <v>3.3660985113562273E-4</v>
      </c>
      <c r="BC22" s="702">
        <v>1.0860083866063865E-3</v>
      </c>
      <c r="BE22" s="537" t="s">
        <v>36</v>
      </c>
      <c r="BF22" s="590" t="s">
        <v>53</v>
      </c>
      <c r="BG22" s="765">
        <v>2.1291780376945127E-3</v>
      </c>
      <c r="BH22" s="701">
        <v>0</v>
      </c>
      <c r="BI22" s="701">
        <v>0</v>
      </c>
      <c r="BJ22" s="701">
        <v>0</v>
      </c>
      <c r="BK22" s="701">
        <v>0</v>
      </c>
      <c r="BL22" s="701">
        <v>0</v>
      </c>
      <c r="BM22" s="701">
        <v>0</v>
      </c>
      <c r="BN22" s="701">
        <v>0</v>
      </c>
      <c r="BO22" s="701">
        <v>0</v>
      </c>
      <c r="BP22" s="701">
        <v>0</v>
      </c>
      <c r="BQ22" s="701">
        <v>0</v>
      </c>
      <c r="BR22" s="701">
        <v>0</v>
      </c>
      <c r="BS22" s="701">
        <v>0</v>
      </c>
      <c r="BT22" s="701">
        <v>1.2995376533815413E-4</v>
      </c>
      <c r="BU22" s="701">
        <v>0</v>
      </c>
      <c r="BV22" s="701">
        <v>0</v>
      </c>
      <c r="BW22" s="701">
        <v>0</v>
      </c>
      <c r="BX22" s="701">
        <v>0</v>
      </c>
      <c r="BY22" s="701">
        <v>0.35075853350189634</v>
      </c>
      <c r="BZ22" s="701">
        <v>0</v>
      </c>
      <c r="CA22" s="701">
        <v>0</v>
      </c>
      <c r="CB22" s="701">
        <v>0</v>
      </c>
      <c r="CC22" s="701">
        <v>0</v>
      </c>
      <c r="CD22" s="701">
        <v>0</v>
      </c>
      <c r="CE22" s="701">
        <v>0</v>
      </c>
      <c r="CF22" s="701">
        <v>0</v>
      </c>
      <c r="CG22" s="701">
        <v>0</v>
      </c>
      <c r="CH22" s="701">
        <v>1.0306158294376739E-2</v>
      </c>
      <c r="CI22" s="701">
        <v>0</v>
      </c>
      <c r="CJ22" s="701">
        <v>6.1493879590307273E-3</v>
      </c>
      <c r="CK22" s="701">
        <v>3.1548174061792354E-5</v>
      </c>
      <c r="CL22" s="701">
        <v>0</v>
      </c>
      <c r="CM22" s="701">
        <v>0</v>
      </c>
      <c r="CN22" s="701">
        <v>5.1416287134357794E-2</v>
      </c>
      <c r="CO22" s="701">
        <v>0</v>
      </c>
      <c r="CP22" s="701">
        <v>0</v>
      </c>
      <c r="CQ22" s="701">
        <v>3.2329240990244655E-5</v>
      </c>
      <c r="CR22" s="701">
        <v>0</v>
      </c>
      <c r="CS22" s="702">
        <v>0</v>
      </c>
    </row>
    <row r="23" spans="2:97" ht="20.100000000000001" customHeight="1">
      <c r="B23" s="542" t="s">
        <v>94</v>
      </c>
      <c r="C23" s="615" t="s">
        <v>9</v>
      </c>
      <c r="D23" s="703">
        <v>0.19820747627132795</v>
      </c>
      <c r="E23" s="704">
        <v>0.49604685684781208</v>
      </c>
      <c r="F23" s="704">
        <v>0.30503743384535947</v>
      </c>
      <c r="G23" s="704">
        <v>1.0680567636217018E-2</v>
      </c>
      <c r="H23" s="705">
        <v>9.6053310959080929E-2</v>
      </c>
      <c r="I23" s="706">
        <v>8.6259197108558158E-2</v>
      </c>
      <c r="K23" s="730" t="s">
        <v>194</v>
      </c>
      <c r="L23" s="771">
        <v>266926</v>
      </c>
      <c r="M23" s="731">
        <v>241407</v>
      </c>
      <c r="O23" s="542" t="s">
        <v>94</v>
      </c>
      <c r="P23" s="615" t="s">
        <v>9</v>
      </c>
      <c r="Q23" s="766">
        <v>6.6706595113776284E-4</v>
      </c>
      <c r="R23" s="705">
        <v>1.1912932560055149E-3</v>
      </c>
      <c r="S23" s="705">
        <v>2.085273277914529E-3</v>
      </c>
      <c r="T23" s="705">
        <v>3.187781806979437E-3</v>
      </c>
      <c r="U23" s="705">
        <v>2.1050253625579437E-3</v>
      </c>
      <c r="V23" s="705">
        <v>1.4360330942777199E-3</v>
      </c>
      <c r="W23" s="705">
        <v>1.9787351753743814E-3</v>
      </c>
      <c r="X23" s="705">
        <v>1.8773709534789899E-3</v>
      </c>
      <c r="Y23" s="705">
        <v>2.5648892847997319E-3</v>
      </c>
      <c r="Z23" s="705">
        <v>3.8227590085850712E-3</v>
      </c>
      <c r="AA23" s="705">
        <v>7.6814871013161142E-3</v>
      </c>
      <c r="AB23" s="705">
        <v>6.6981600287883514E-4</v>
      </c>
      <c r="AC23" s="705">
        <v>5.7391165586558198E-4</v>
      </c>
      <c r="AD23" s="705">
        <v>7.2912544058188647E-4</v>
      </c>
      <c r="AE23" s="705">
        <v>1.0254094435367101E-3</v>
      </c>
      <c r="AF23" s="705">
        <v>1.4405133885230785E-3</v>
      </c>
      <c r="AG23" s="705">
        <v>1.1326792358019985E-3</v>
      </c>
      <c r="AH23" s="705">
        <v>1.4480159045023096E-3</v>
      </c>
      <c r="AI23" s="705">
        <v>6.6726396637667082E-4</v>
      </c>
      <c r="AJ23" s="705">
        <v>1.0098492537441941</v>
      </c>
      <c r="AK23" s="705">
        <v>1.1001207576606356E-3</v>
      </c>
      <c r="AL23" s="705">
        <v>3.1367941713169507E-3</v>
      </c>
      <c r="AM23" s="705">
        <v>1.8088682400989927E-3</v>
      </c>
      <c r="AN23" s="705">
        <v>1.8681789258164487E-3</v>
      </c>
      <c r="AO23" s="705">
        <v>2.0030584522930349E-3</v>
      </c>
      <c r="AP23" s="705">
        <v>3.6973100126365191E-3</v>
      </c>
      <c r="AQ23" s="705">
        <v>3.3046574173232264E-4</v>
      </c>
      <c r="AR23" s="705">
        <v>1.0726754283163673E-3</v>
      </c>
      <c r="AS23" s="705">
        <v>1.5704433493624301E-2</v>
      </c>
      <c r="AT23" s="705">
        <v>2.4951799889861184E-3</v>
      </c>
      <c r="AU23" s="705">
        <v>5.5065791909540748E-3</v>
      </c>
      <c r="AV23" s="705">
        <v>1.3197083693199003E-3</v>
      </c>
      <c r="AW23" s="705">
        <v>1.0966935397329274E-2</v>
      </c>
      <c r="AX23" s="705">
        <v>2.4408273464673813E-3</v>
      </c>
      <c r="AY23" s="705">
        <v>1.4401390756145218E-3</v>
      </c>
      <c r="AZ23" s="705">
        <v>1.265853270117715E-3</v>
      </c>
      <c r="BA23" s="705">
        <v>3.7904379447471896E-3</v>
      </c>
      <c r="BB23" s="705">
        <v>2.8272371155220209E-2</v>
      </c>
      <c r="BC23" s="706">
        <v>1.6849981946230044E-3</v>
      </c>
      <c r="BE23" s="542" t="s">
        <v>94</v>
      </c>
      <c r="BF23" s="615" t="s">
        <v>9</v>
      </c>
      <c r="BG23" s="766">
        <v>1.0385077733966555E-3</v>
      </c>
      <c r="BH23" s="705">
        <v>2.7191748710736052E-3</v>
      </c>
      <c r="BI23" s="705">
        <v>7.8546882670594009E-3</v>
      </c>
      <c r="BJ23" s="705">
        <v>1.338918393297928E-2</v>
      </c>
      <c r="BK23" s="705">
        <v>8.0282277952726036E-3</v>
      </c>
      <c r="BL23" s="705">
        <v>4.079239350758981E-3</v>
      </c>
      <c r="BM23" s="705">
        <v>7.218045112781955E-3</v>
      </c>
      <c r="BN23" s="705">
        <v>7.1470423917042525E-3</v>
      </c>
      <c r="BO23" s="705">
        <v>9.4112575882754415E-3</v>
      </c>
      <c r="BP23" s="705">
        <v>1.6948158573774338E-2</v>
      </c>
      <c r="BQ23" s="705">
        <v>3.4791064530941898E-2</v>
      </c>
      <c r="BR23" s="705">
        <v>6.7248993133130588E-4</v>
      </c>
      <c r="BS23" s="705">
        <v>7.2740498272413163E-4</v>
      </c>
      <c r="BT23" s="705">
        <v>1.4497064488834083E-3</v>
      </c>
      <c r="BU23" s="705">
        <v>2.8514399771884802E-3</v>
      </c>
      <c r="BV23" s="705">
        <v>4.0453584572549307E-3</v>
      </c>
      <c r="BW23" s="705">
        <v>2.6278020065591047E-3</v>
      </c>
      <c r="BX23" s="705">
        <v>5.5189220183486237E-3</v>
      </c>
      <c r="BY23" s="705">
        <v>1.5832881825296491E-3</v>
      </c>
      <c r="BZ23" s="705">
        <v>4.6969794759261649E-2</v>
      </c>
      <c r="CA23" s="705">
        <v>2.3903736592402417E-3</v>
      </c>
      <c r="CB23" s="705">
        <v>1.2811402631270308E-2</v>
      </c>
      <c r="CC23" s="705">
        <v>2.5111799105607155E-3</v>
      </c>
      <c r="CD23" s="705">
        <v>5.6448922399412824E-3</v>
      </c>
      <c r="CE23" s="705">
        <v>5.6070977680484609E-3</v>
      </c>
      <c r="CF23" s="705">
        <v>1.3641381772869537E-2</v>
      </c>
      <c r="CG23" s="705">
        <v>4.2413126991328445E-5</v>
      </c>
      <c r="CH23" s="705">
        <v>1.8735194242530692E-3</v>
      </c>
      <c r="CI23" s="705">
        <v>6.7798833083920429E-2</v>
      </c>
      <c r="CJ23" s="705">
        <v>8.971271546340245E-3</v>
      </c>
      <c r="CK23" s="705">
        <v>2.3717216189120788E-2</v>
      </c>
      <c r="CL23" s="705">
        <v>3.730111158568757E-3</v>
      </c>
      <c r="CM23" s="705">
        <v>4.8262151230547751E-2</v>
      </c>
      <c r="CN23" s="705">
        <v>7.6213888534882321E-3</v>
      </c>
      <c r="CO23" s="705">
        <v>2.6197391651005182E-3</v>
      </c>
      <c r="CP23" s="705">
        <v>2.2948301548085018E-3</v>
      </c>
      <c r="CQ23" s="705">
        <v>1.508563207707291E-2</v>
      </c>
      <c r="CR23" s="705">
        <v>0.13815240418565836</v>
      </c>
      <c r="CS23" s="706">
        <v>1.8226631594208903E-3</v>
      </c>
    </row>
    <row r="24" spans="2:97" ht="20.100000000000001" customHeight="1">
      <c r="B24" s="547" t="s">
        <v>104</v>
      </c>
      <c r="C24" s="640" t="s">
        <v>10</v>
      </c>
      <c r="D24" s="707">
        <v>1</v>
      </c>
      <c r="E24" s="708">
        <v>0.45872014927842147</v>
      </c>
      <c r="F24" s="708">
        <v>0.33823869990140742</v>
      </c>
      <c r="G24" s="708">
        <v>0</v>
      </c>
      <c r="H24" s="709">
        <v>0.11893639124709682</v>
      </c>
      <c r="I24" s="710">
        <v>9.8144276006272874E-2</v>
      </c>
      <c r="K24" s="730" t="s">
        <v>195</v>
      </c>
      <c r="L24" s="771">
        <v>266244</v>
      </c>
      <c r="M24" s="731">
        <v>281918</v>
      </c>
      <c r="O24" s="547" t="s">
        <v>104</v>
      </c>
      <c r="P24" s="640" t="s">
        <v>10</v>
      </c>
      <c r="Q24" s="767">
        <v>3.7324110439314246E-3</v>
      </c>
      <c r="R24" s="709">
        <v>4.5539505546269817E-3</v>
      </c>
      <c r="S24" s="709">
        <v>1.7629464467331431E-3</v>
      </c>
      <c r="T24" s="709">
        <v>2.385465241535907E-3</v>
      </c>
      <c r="U24" s="709">
        <v>3.287103994730387E-3</v>
      </c>
      <c r="V24" s="709">
        <v>2.0856236692203497E-3</v>
      </c>
      <c r="W24" s="709">
        <v>4.0468636627225959E-3</v>
      </c>
      <c r="X24" s="709">
        <v>2.4293324805568814E-3</v>
      </c>
      <c r="Y24" s="709">
        <v>7.1407539472456731E-3</v>
      </c>
      <c r="Z24" s="709">
        <v>2.3974729440958027E-3</v>
      </c>
      <c r="AA24" s="709">
        <v>5.0119380163871716E-3</v>
      </c>
      <c r="AB24" s="709">
        <v>3.2159806499487968E-3</v>
      </c>
      <c r="AC24" s="709">
        <v>1.7177301138133544E-3</v>
      </c>
      <c r="AD24" s="709">
        <v>1.5097732340389519E-3</v>
      </c>
      <c r="AE24" s="709">
        <v>1.8238420298029286E-3</v>
      </c>
      <c r="AF24" s="709">
        <v>1.7818158442216533E-3</v>
      </c>
      <c r="AG24" s="709">
        <v>1.6024902025281794E-3</v>
      </c>
      <c r="AH24" s="709">
        <v>6.2943287546623995E-4</v>
      </c>
      <c r="AI24" s="709">
        <v>1.16083527864574E-3</v>
      </c>
      <c r="AJ24" s="709">
        <v>1.7802013062759856E-3</v>
      </c>
      <c r="AK24" s="709">
        <v>1.001299381638</v>
      </c>
      <c r="AL24" s="709">
        <v>6.6294620973259147E-3</v>
      </c>
      <c r="AM24" s="709">
        <v>3.836239302942783E-2</v>
      </c>
      <c r="AN24" s="709">
        <v>3.6787059652836976E-3</v>
      </c>
      <c r="AO24" s="709">
        <v>4.0000667536295781E-3</v>
      </c>
      <c r="AP24" s="709">
        <v>2.0623439245169507E-3</v>
      </c>
      <c r="AQ24" s="709">
        <v>1.2944069057213537E-2</v>
      </c>
      <c r="AR24" s="709">
        <v>5.6673516848600126E-3</v>
      </c>
      <c r="AS24" s="709">
        <v>3.1057852815403421E-3</v>
      </c>
      <c r="AT24" s="709">
        <v>6.4148039334249564E-3</v>
      </c>
      <c r="AU24" s="709">
        <v>4.8749916914302433E-3</v>
      </c>
      <c r="AV24" s="709">
        <v>2.8832858147361776E-3</v>
      </c>
      <c r="AW24" s="709">
        <v>2.1320451824188473E-3</v>
      </c>
      <c r="AX24" s="709">
        <v>1.4088973471879968E-3</v>
      </c>
      <c r="AY24" s="709">
        <v>3.1706065702709544E-3</v>
      </c>
      <c r="AZ24" s="709">
        <v>3.0179753418518376E-3</v>
      </c>
      <c r="BA24" s="709">
        <v>3.8251335926491759E-3</v>
      </c>
      <c r="BB24" s="709">
        <v>1.3550195118237208E-3</v>
      </c>
      <c r="BC24" s="710">
        <v>3.0004660813662538E-3</v>
      </c>
      <c r="BE24" s="547" t="s">
        <v>104</v>
      </c>
      <c r="BF24" s="640" t="s">
        <v>10</v>
      </c>
      <c r="BG24" s="767">
        <v>2.5346228533356728E-3</v>
      </c>
      <c r="BH24" s="709">
        <v>1.9690576652601969E-3</v>
      </c>
      <c r="BI24" s="709">
        <v>3.5786547011135123E-4</v>
      </c>
      <c r="BJ24" s="709">
        <v>1.4959982048021543E-3</v>
      </c>
      <c r="BK24" s="709">
        <v>2.1550252304890541E-3</v>
      </c>
      <c r="BL24" s="709">
        <v>1.0615120987105156E-3</v>
      </c>
      <c r="BM24" s="709">
        <v>2.3057644110275688E-3</v>
      </c>
      <c r="BN24" s="709">
        <v>1.5670350334527914E-3</v>
      </c>
      <c r="BO24" s="709">
        <v>5.6754912173569453E-3</v>
      </c>
      <c r="BP24" s="709">
        <v>1.7593244194229415E-3</v>
      </c>
      <c r="BQ24" s="709">
        <v>4.0247427135949865E-3</v>
      </c>
      <c r="BR24" s="709">
        <v>2.3611868700076965E-3</v>
      </c>
      <c r="BS24" s="709">
        <v>1.0911074740861974E-3</v>
      </c>
      <c r="BT24" s="709">
        <v>9.6165786350234058E-4</v>
      </c>
      <c r="BU24" s="709">
        <v>1.1976047904191617E-3</v>
      </c>
      <c r="BV24" s="709">
        <v>8.5619563738455467E-4</v>
      </c>
      <c r="BW24" s="709">
        <v>9.0829040332254015E-4</v>
      </c>
      <c r="BX24" s="709">
        <v>2.1502293577981653E-4</v>
      </c>
      <c r="BY24" s="709">
        <v>6.2007103726446336E-4</v>
      </c>
      <c r="BZ24" s="709">
        <v>8.0676390860978447E-4</v>
      </c>
      <c r="CA24" s="709">
        <v>2.9280009528409882E-4</v>
      </c>
      <c r="CB24" s="709">
        <v>5.6399147286286897E-3</v>
      </c>
      <c r="CC24" s="709">
        <v>3.4090127278981766E-2</v>
      </c>
      <c r="CD24" s="709">
        <v>2.1752185227196905E-3</v>
      </c>
      <c r="CE24" s="709">
        <v>2.7103096007505471E-3</v>
      </c>
      <c r="CF24" s="709">
        <v>1.2825230726629477E-3</v>
      </c>
      <c r="CG24" s="709">
        <v>1.2427046208459233E-2</v>
      </c>
      <c r="CH24" s="709">
        <v>4.3505282784338101E-3</v>
      </c>
      <c r="CI24" s="709">
        <v>2.0278109394178869E-3</v>
      </c>
      <c r="CJ24" s="709">
        <v>5.6877341993504874E-3</v>
      </c>
      <c r="CK24" s="709">
        <v>3.8979521729681221E-3</v>
      </c>
      <c r="CL24" s="709">
        <v>1.8987046455452225E-3</v>
      </c>
      <c r="CM24" s="709">
        <v>1.011174333310482E-3</v>
      </c>
      <c r="CN24" s="709">
        <v>7.1602487138382285E-4</v>
      </c>
      <c r="CO24" s="709">
        <v>1.1959678797198018E-3</v>
      </c>
      <c r="CP24" s="709">
        <v>1.4250154993568924E-3</v>
      </c>
      <c r="CQ24" s="709">
        <v>2.4570223152585936E-3</v>
      </c>
      <c r="CR24" s="709">
        <v>0</v>
      </c>
      <c r="CS24" s="710">
        <v>0</v>
      </c>
    </row>
    <row r="25" spans="2:97" ht="20.100000000000001" customHeight="1">
      <c r="B25" s="537" t="s">
        <v>105</v>
      </c>
      <c r="C25" s="590" t="s">
        <v>11</v>
      </c>
      <c r="D25" s="699">
        <v>0.86791298351979429</v>
      </c>
      <c r="E25" s="700">
        <v>0.35944021690387651</v>
      </c>
      <c r="F25" s="700">
        <v>7.3484466950444638E-2</v>
      </c>
      <c r="G25" s="700">
        <v>3.8587693239070277E-2</v>
      </c>
      <c r="H25" s="701">
        <v>1.1631677348584675E-2</v>
      </c>
      <c r="I25" s="702">
        <v>1.1631677348584675E-2</v>
      </c>
      <c r="K25" s="730" t="s">
        <v>418</v>
      </c>
      <c r="L25" s="771">
        <v>260581</v>
      </c>
      <c r="M25" s="731">
        <v>294626</v>
      </c>
      <c r="O25" s="537" t="s">
        <v>105</v>
      </c>
      <c r="P25" s="590" t="s">
        <v>11</v>
      </c>
      <c r="Q25" s="765">
        <v>1.7154437839782741E-2</v>
      </c>
      <c r="R25" s="701">
        <v>1.8467484291123527E-2</v>
      </c>
      <c r="S25" s="701">
        <v>2.4545979122214866E-2</v>
      </c>
      <c r="T25" s="701">
        <v>3.9738721738909653E-2</v>
      </c>
      <c r="U25" s="701">
        <v>5.8402465098796041E-2</v>
      </c>
      <c r="V25" s="701">
        <v>5.0927920752387522E-2</v>
      </c>
      <c r="W25" s="701">
        <v>4.9552746499463389E-2</v>
      </c>
      <c r="X25" s="701">
        <v>6.7448915007050816E-2</v>
      </c>
      <c r="Y25" s="701">
        <v>4.6272778079412595E-2</v>
      </c>
      <c r="Z25" s="701">
        <v>4.4854944894748339E-2</v>
      </c>
      <c r="AA25" s="701">
        <v>2.3244684033741064E-2</v>
      </c>
      <c r="AB25" s="701">
        <v>3.5431866555912468E-2</v>
      </c>
      <c r="AC25" s="701">
        <v>2.0008390855970098E-2</v>
      </c>
      <c r="AD25" s="701">
        <v>1.4787362230021802E-2</v>
      </c>
      <c r="AE25" s="701">
        <v>2.2078551038628807E-2</v>
      </c>
      <c r="AF25" s="701">
        <v>4.4497434979910641E-2</v>
      </c>
      <c r="AG25" s="701">
        <v>1.7804428483049597E-2</v>
      </c>
      <c r="AH25" s="701">
        <v>1.0142097548465354E-2</v>
      </c>
      <c r="AI25" s="701">
        <v>1.7162415306418193E-2</v>
      </c>
      <c r="AJ25" s="701">
        <v>2.5957439242555155E-2</v>
      </c>
      <c r="AK25" s="701">
        <v>9.0314389296514558E-3</v>
      </c>
      <c r="AL25" s="701">
        <v>1.0600401264602606</v>
      </c>
      <c r="AM25" s="701">
        <v>4.9493762401142567E-2</v>
      </c>
      <c r="AN25" s="701">
        <v>5.9746064966407469E-2</v>
      </c>
      <c r="AO25" s="701">
        <v>2.8940136293453819E-2</v>
      </c>
      <c r="AP25" s="701">
        <v>5.5709522908475419E-3</v>
      </c>
      <c r="AQ25" s="701">
        <v>3.8275126410155917E-3</v>
      </c>
      <c r="AR25" s="701">
        <v>1.1067067547466152E-2</v>
      </c>
      <c r="AS25" s="701">
        <v>1.0737506047731661E-2</v>
      </c>
      <c r="AT25" s="701">
        <v>1.2614442720879374E-2</v>
      </c>
      <c r="AU25" s="701">
        <v>2.385198954480542E-2</v>
      </c>
      <c r="AV25" s="701">
        <v>1.4754904373663651E-2</v>
      </c>
      <c r="AW25" s="701">
        <v>7.6968680383108223E-3</v>
      </c>
      <c r="AX25" s="701">
        <v>8.9891204488261305E-3</v>
      </c>
      <c r="AY25" s="701">
        <v>5.1143390945499322E-2</v>
      </c>
      <c r="AZ25" s="701">
        <v>3.3322597834110346E-2</v>
      </c>
      <c r="BA25" s="701">
        <v>3.5089186538236915E-2</v>
      </c>
      <c r="BB25" s="701">
        <v>1.2054435541628198E-2</v>
      </c>
      <c r="BC25" s="702">
        <v>1.6354491702391418E-2</v>
      </c>
      <c r="BE25" s="537" t="s">
        <v>105</v>
      </c>
      <c r="BF25" s="590" t="s">
        <v>11</v>
      </c>
      <c r="BG25" s="765">
        <v>1.2343542165075315E-2</v>
      </c>
      <c r="BH25" s="701">
        <v>1.4158462259728083E-2</v>
      </c>
      <c r="BI25" s="701">
        <v>1.9313265338894013E-2</v>
      </c>
      <c r="BJ25" s="701">
        <v>3.822275413269504E-2</v>
      </c>
      <c r="BK25" s="701">
        <v>5.6705998406495428E-2</v>
      </c>
      <c r="BL25" s="701">
        <v>4.8819446901648376E-2</v>
      </c>
      <c r="BM25" s="701">
        <v>4.6917293233082705E-2</v>
      </c>
      <c r="BN25" s="701">
        <v>6.7334814067886689E-2</v>
      </c>
      <c r="BO25" s="701">
        <v>4.3122957002765902E-2</v>
      </c>
      <c r="BP25" s="701">
        <v>4.512667135819845E-2</v>
      </c>
      <c r="BQ25" s="701">
        <v>2.0474865616812079E-2</v>
      </c>
      <c r="BR25" s="701">
        <v>3.4394123932422235E-2</v>
      </c>
      <c r="BS25" s="701">
        <v>1.8112384069830879E-2</v>
      </c>
      <c r="BT25" s="701">
        <v>1.2787450509274366E-2</v>
      </c>
      <c r="BU25" s="701">
        <v>1.8534359851725121E-2</v>
      </c>
      <c r="BV25" s="701">
        <v>4.149230253573289E-2</v>
      </c>
      <c r="BW25" s="701">
        <v>1.3055807858445368E-2</v>
      </c>
      <c r="BX25" s="701">
        <v>3.3686926605504589E-3</v>
      </c>
      <c r="BY25" s="701">
        <v>1.4514478357714767E-2</v>
      </c>
      <c r="BZ25" s="701">
        <v>2.2928230282690074E-2</v>
      </c>
      <c r="CA25" s="701">
        <v>3.6823334017084966E-3</v>
      </c>
      <c r="CB25" s="701">
        <v>6.2694464949740944E-2</v>
      </c>
      <c r="CC25" s="701">
        <v>4.5321637426900582E-2</v>
      </c>
      <c r="CD25" s="701">
        <v>6.1666777874157606E-2</v>
      </c>
      <c r="CE25" s="701">
        <v>2.8686426445208892E-2</v>
      </c>
      <c r="CF25" s="701">
        <v>3.6726797080802597E-3</v>
      </c>
      <c r="CG25" s="701">
        <v>3.2323943752482131E-3</v>
      </c>
      <c r="CH25" s="701">
        <v>7.7697012276956613E-3</v>
      </c>
      <c r="CI25" s="701">
        <v>6.9577791602912246E-3</v>
      </c>
      <c r="CJ25" s="701">
        <v>9.8685985510866842E-3</v>
      </c>
      <c r="CK25" s="701">
        <v>2.2961812687974537E-2</v>
      </c>
      <c r="CL25" s="701">
        <v>1.1025228723919731E-2</v>
      </c>
      <c r="CM25" s="701">
        <v>4.4731610337972166E-3</v>
      </c>
      <c r="CN25" s="701">
        <v>6.8299046865253179E-3</v>
      </c>
      <c r="CO25" s="701">
        <v>4.7269206674639783E-2</v>
      </c>
      <c r="CP25" s="701">
        <v>2.8259722954778892E-2</v>
      </c>
      <c r="CQ25" s="701">
        <v>3.4062896538346522E-2</v>
      </c>
      <c r="CR25" s="701">
        <v>0</v>
      </c>
      <c r="CS25" s="702">
        <v>1.1060251444667674E-2</v>
      </c>
    </row>
    <row r="26" spans="2:97" ht="20.100000000000001" customHeight="1">
      <c r="B26" s="537" t="s">
        <v>106</v>
      </c>
      <c r="C26" s="590" t="s">
        <v>354</v>
      </c>
      <c r="D26" s="699">
        <v>0.99987896183839675</v>
      </c>
      <c r="E26" s="700">
        <v>0.45285517715858276</v>
      </c>
      <c r="F26" s="700">
        <v>0.15930512555899554</v>
      </c>
      <c r="G26" s="700">
        <v>8.8404519171062564E-3</v>
      </c>
      <c r="H26" s="701">
        <v>2.2531819745442036E-2</v>
      </c>
      <c r="I26" s="702">
        <v>2.2531819745442036E-2</v>
      </c>
      <c r="K26" s="730" t="s">
        <v>429</v>
      </c>
      <c r="L26" s="771">
        <v>243387</v>
      </c>
      <c r="M26" s="731">
        <v>247624</v>
      </c>
      <c r="O26" s="537" t="s">
        <v>106</v>
      </c>
      <c r="P26" s="590" t="s">
        <v>354</v>
      </c>
      <c r="Q26" s="765">
        <v>1.8518659661371285E-3</v>
      </c>
      <c r="R26" s="701">
        <v>3.7236852742227426E-3</v>
      </c>
      <c r="S26" s="701">
        <v>3.9715297390403243E-3</v>
      </c>
      <c r="T26" s="701">
        <v>1.3564510723889738E-3</v>
      </c>
      <c r="U26" s="701">
        <v>1.7393802874668437E-3</v>
      </c>
      <c r="V26" s="701">
        <v>5.5736985601683026E-3</v>
      </c>
      <c r="W26" s="701">
        <v>2.072312617652497E-2</v>
      </c>
      <c r="X26" s="701">
        <v>1.2058138193521228E-3</v>
      </c>
      <c r="Y26" s="701">
        <v>2.60921322452524E-3</v>
      </c>
      <c r="Z26" s="701">
        <v>1.2936408551262441E-3</v>
      </c>
      <c r="AA26" s="701">
        <v>1.6526815376937121E-3</v>
      </c>
      <c r="AB26" s="701">
        <v>1.0342123593011106E-3</v>
      </c>
      <c r="AC26" s="701">
        <v>5.9371150173838242E-4</v>
      </c>
      <c r="AD26" s="701">
        <v>8.49493654963401E-4</v>
      </c>
      <c r="AE26" s="701">
        <v>7.9060556780620494E-4</v>
      </c>
      <c r="AF26" s="701">
        <v>1.8364173162743682E-3</v>
      </c>
      <c r="AG26" s="701">
        <v>1.0159246402283782E-3</v>
      </c>
      <c r="AH26" s="701">
        <v>5.0782539657356419E-4</v>
      </c>
      <c r="AI26" s="701">
        <v>7.0313358901084616E-4</v>
      </c>
      <c r="AJ26" s="701">
        <v>1.2845350080812827E-3</v>
      </c>
      <c r="AK26" s="701">
        <v>1.2166720218494721E-3</v>
      </c>
      <c r="AL26" s="701">
        <v>1.2456822863857353E-3</v>
      </c>
      <c r="AM26" s="701">
        <v>1.0980505622096697</v>
      </c>
      <c r="AN26" s="701">
        <v>1.327986067051808E-2</v>
      </c>
      <c r="AO26" s="701">
        <v>3.0588686864440919E-3</v>
      </c>
      <c r="AP26" s="701">
        <v>1.7568185242783959E-3</v>
      </c>
      <c r="AQ26" s="701">
        <v>8.1413960006498009E-4</v>
      </c>
      <c r="AR26" s="701">
        <v>5.8016187171981816E-3</v>
      </c>
      <c r="AS26" s="701">
        <v>2.4059818796861305E-3</v>
      </c>
      <c r="AT26" s="701">
        <v>3.8349401620313291E-3</v>
      </c>
      <c r="AU26" s="701">
        <v>7.292776060665928E-3</v>
      </c>
      <c r="AV26" s="701">
        <v>5.4645717323841643E-3</v>
      </c>
      <c r="AW26" s="701">
        <v>2.6998693825634442E-3</v>
      </c>
      <c r="AX26" s="701">
        <v>1.0858578120778927E-3</v>
      </c>
      <c r="AY26" s="701">
        <v>1.2135202224463749E-2</v>
      </c>
      <c r="AZ26" s="701">
        <v>1.0426198766135378E-2</v>
      </c>
      <c r="BA26" s="701">
        <v>8.8737864804130963E-3</v>
      </c>
      <c r="BB26" s="701">
        <v>1.0437649213254567E-3</v>
      </c>
      <c r="BC26" s="702">
        <v>4.371265968144418E-3</v>
      </c>
      <c r="BE26" s="537" t="s">
        <v>106</v>
      </c>
      <c r="BF26" s="590" t="s">
        <v>354</v>
      </c>
      <c r="BG26" s="765">
        <v>7.8717940814541009E-4</v>
      </c>
      <c r="BH26" s="701">
        <v>1.1251758087201125E-3</v>
      </c>
      <c r="BI26" s="701">
        <v>2.8078675347198326E-3</v>
      </c>
      <c r="BJ26" s="701">
        <v>6.731991921609694E-4</v>
      </c>
      <c r="BK26" s="701">
        <v>1.0395720302007058E-3</v>
      </c>
      <c r="BL26" s="701">
        <v>4.37241888278379E-3</v>
      </c>
      <c r="BM26" s="701">
        <v>1.8145363408521305E-2</v>
      </c>
      <c r="BN26" s="701">
        <v>5.8593483859539156E-4</v>
      </c>
      <c r="BO26" s="701">
        <v>1.6164373720320413E-3</v>
      </c>
      <c r="BP26" s="701">
        <v>9.0898428336851978E-4</v>
      </c>
      <c r="BQ26" s="701">
        <v>9.7242105831825182E-4</v>
      </c>
      <c r="BR26" s="701">
        <v>5.0810350367254224E-4</v>
      </c>
      <c r="BS26" s="701">
        <v>1.8185124568103291E-4</v>
      </c>
      <c r="BT26" s="701">
        <v>4.6205783231343691E-4</v>
      </c>
      <c r="BU26" s="701">
        <v>3.4217279726261765E-4</v>
      </c>
      <c r="BV26" s="701">
        <v>1.1548685341466085E-3</v>
      </c>
      <c r="BW26" s="701">
        <v>4.7147898798421934E-4</v>
      </c>
      <c r="BX26" s="701">
        <v>1.4334862385321102E-4</v>
      </c>
      <c r="BY26" s="701">
        <v>3.1304557221118536E-4</v>
      </c>
      <c r="BZ26" s="701">
        <v>4.8405834516587065E-4</v>
      </c>
      <c r="CA26" s="701">
        <v>4.8800015880683134E-4</v>
      </c>
      <c r="CB26" s="701">
        <v>5.1397388046830268E-4</v>
      </c>
      <c r="CC26" s="701">
        <v>8.8768489852081189E-2</v>
      </c>
      <c r="CD26" s="701">
        <v>1.1436578367918863E-2</v>
      </c>
      <c r="CE26" s="701">
        <v>2.1983622317198882E-3</v>
      </c>
      <c r="CF26" s="701">
        <v>1.1440688773186522E-3</v>
      </c>
      <c r="CG26" s="701">
        <v>5.6550835988437929E-4</v>
      </c>
      <c r="CH26" s="701">
        <v>4.4261896397978758E-3</v>
      </c>
      <c r="CI26" s="701">
        <v>1.4931145225564541E-3</v>
      </c>
      <c r="CJ26" s="701">
        <v>2.7779165625780667E-3</v>
      </c>
      <c r="CK26" s="701">
        <v>6.1764314107642373E-3</v>
      </c>
      <c r="CL26" s="701">
        <v>4.3052858645207838E-3</v>
      </c>
      <c r="CM26" s="701">
        <v>1.8509631863988484E-3</v>
      </c>
      <c r="CN26" s="701">
        <v>6.0367436463273124E-4</v>
      </c>
      <c r="CO26" s="701">
        <v>9.5392676120507995E-3</v>
      </c>
      <c r="CP26" s="701">
        <v>8.4760662169539834E-3</v>
      </c>
      <c r="CQ26" s="701">
        <v>7.362984635528219E-3</v>
      </c>
      <c r="CR26" s="701">
        <v>0</v>
      </c>
      <c r="CS26" s="702">
        <v>2.4233135187755016E-3</v>
      </c>
    </row>
    <row r="27" spans="2:97" ht="20.100000000000001" customHeight="1">
      <c r="B27" s="537" t="s">
        <v>107</v>
      </c>
      <c r="C27" s="590" t="s">
        <v>89</v>
      </c>
      <c r="D27" s="699">
        <v>0.9204174228675136</v>
      </c>
      <c r="E27" s="700">
        <v>0.64774804830853405</v>
      </c>
      <c r="F27" s="700">
        <v>0.46604390471742174</v>
      </c>
      <c r="G27" s="700">
        <v>1.8350308739831806E-3</v>
      </c>
      <c r="H27" s="701">
        <v>9.9659705077734043E-2</v>
      </c>
      <c r="I27" s="702">
        <v>9.552278641489291E-2</v>
      </c>
      <c r="K27" s="730" t="s">
        <v>438</v>
      </c>
      <c r="L27" s="771">
        <v>248179</v>
      </c>
      <c r="M27" s="731">
        <v>235625</v>
      </c>
      <c r="O27" s="537" t="s">
        <v>107</v>
      </c>
      <c r="P27" s="590" t="s">
        <v>89</v>
      </c>
      <c r="Q27" s="765">
        <v>1.0366833557802955E-3</v>
      </c>
      <c r="R27" s="701">
        <v>2.2879876870015164E-3</v>
      </c>
      <c r="S27" s="701">
        <v>1.7469546132268612E-3</v>
      </c>
      <c r="T27" s="701">
        <v>7.1005158387120188E-4</v>
      </c>
      <c r="U27" s="701">
        <v>9.1361498930123152E-4</v>
      </c>
      <c r="V27" s="701">
        <v>2.8630983830555249E-3</v>
      </c>
      <c r="W27" s="701">
        <v>9.4774841508452675E-4</v>
      </c>
      <c r="X27" s="701">
        <v>8.1884886082543562E-4</v>
      </c>
      <c r="Y27" s="701">
        <v>3.6022394373888523E-3</v>
      </c>
      <c r="Z27" s="701">
        <v>5.0104602602752096E-4</v>
      </c>
      <c r="AA27" s="701">
        <v>5.3431036257659556E-4</v>
      </c>
      <c r="AB27" s="701">
        <v>6.2728095197240176E-4</v>
      </c>
      <c r="AC27" s="701">
        <v>5.6525901291367764E-4</v>
      </c>
      <c r="AD27" s="701">
        <v>3.5770315814739054E-4</v>
      </c>
      <c r="AE27" s="701">
        <v>4.5939050281844818E-4</v>
      </c>
      <c r="AF27" s="701">
        <v>1.493464537483228E-3</v>
      </c>
      <c r="AG27" s="701">
        <v>6.3769412825089554E-4</v>
      </c>
      <c r="AH27" s="701">
        <v>3.0647264172770214E-4</v>
      </c>
      <c r="AI27" s="701">
        <v>7.7042775775490403E-4</v>
      </c>
      <c r="AJ27" s="701">
        <v>8.7410815866046407E-4</v>
      </c>
      <c r="AK27" s="701">
        <v>1.7721428214109399E-3</v>
      </c>
      <c r="AL27" s="701">
        <v>8.6239498801834527E-3</v>
      </c>
      <c r="AM27" s="701">
        <v>3.4717104372701617E-3</v>
      </c>
      <c r="AN27" s="701">
        <v>1.0009219902356414</v>
      </c>
      <c r="AO27" s="701">
        <v>2.2008813787437517E-3</v>
      </c>
      <c r="AP27" s="701">
        <v>2.6855092281937178E-3</v>
      </c>
      <c r="AQ27" s="701">
        <v>2.7794267160138756E-4</v>
      </c>
      <c r="AR27" s="701">
        <v>3.1726722855767516E-3</v>
      </c>
      <c r="AS27" s="701">
        <v>4.4291120860380662E-3</v>
      </c>
      <c r="AT27" s="701">
        <v>2.8058000756497954E-2</v>
      </c>
      <c r="AU27" s="701">
        <v>6.6276375585020081E-3</v>
      </c>
      <c r="AV27" s="701">
        <v>3.8573944638852836E-3</v>
      </c>
      <c r="AW27" s="701">
        <v>7.2905905581280685E-4</v>
      </c>
      <c r="AX27" s="701">
        <v>7.3799288647118176E-4</v>
      </c>
      <c r="AY27" s="701">
        <v>4.3331744207770265E-2</v>
      </c>
      <c r="AZ27" s="701">
        <v>1.5563236508442624E-2</v>
      </c>
      <c r="BA27" s="701">
        <v>1.3087079496725818E-2</v>
      </c>
      <c r="BB27" s="701">
        <v>6.8494326351179109E-4</v>
      </c>
      <c r="BC27" s="702">
        <v>1.2074531143974476E-2</v>
      </c>
      <c r="BE27" s="537" t="s">
        <v>107</v>
      </c>
      <c r="BF27" s="590" t="s">
        <v>89</v>
      </c>
      <c r="BG27" s="765">
        <v>3.4379823548519415E-4</v>
      </c>
      <c r="BH27" s="701">
        <v>8.438818565400844E-4</v>
      </c>
      <c r="BI27" s="701">
        <v>1.1768268344046358E-3</v>
      </c>
      <c r="BJ27" s="701">
        <v>3.7399955120053854E-5</v>
      </c>
      <c r="BK27" s="701">
        <v>1.6693857419281406E-4</v>
      </c>
      <c r="BL27" s="701">
        <v>2.2190657682567443E-3</v>
      </c>
      <c r="BM27" s="701">
        <v>0</v>
      </c>
      <c r="BN27" s="701">
        <v>2.0439587392862495E-5</v>
      </c>
      <c r="BO27" s="701">
        <v>2.855706023923273E-3</v>
      </c>
      <c r="BP27" s="701">
        <v>0</v>
      </c>
      <c r="BQ27" s="701">
        <v>0</v>
      </c>
      <c r="BR27" s="701">
        <v>7.4721103481256216E-5</v>
      </c>
      <c r="BS27" s="701">
        <v>1.4548099654482634E-4</v>
      </c>
      <c r="BT27" s="701">
        <v>2.887861451958981E-6</v>
      </c>
      <c r="BU27" s="701">
        <v>0</v>
      </c>
      <c r="BV27" s="701">
        <v>8.4292128641735224E-4</v>
      </c>
      <c r="BW27" s="701">
        <v>1.664043487003127E-4</v>
      </c>
      <c r="BX27" s="701">
        <v>0</v>
      </c>
      <c r="BY27" s="701">
        <v>4.2441755463247245E-4</v>
      </c>
      <c r="BZ27" s="701">
        <v>2.7429972892732669E-4</v>
      </c>
      <c r="CA27" s="701">
        <v>1.2638376994183701E-3</v>
      </c>
      <c r="CB27" s="701">
        <v>8.4615968375083648E-3</v>
      </c>
      <c r="CC27" s="701">
        <v>2.5111799105607155E-3</v>
      </c>
      <c r="CD27" s="701">
        <v>0</v>
      </c>
      <c r="CE27" s="701">
        <v>1.611128484890603E-3</v>
      </c>
      <c r="CF27" s="701">
        <v>2.3938001668737407E-3</v>
      </c>
      <c r="CG27" s="701">
        <v>3.855738817393495E-6</v>
      </c>
      <c r="CH27" s="701">
        <v>2.7526323848641246E-3</v>
      </c>
      <c r="CI27" s="701">
        <v>3.8000437173171019E-3</v>
      </c>
      <c r="CJ27" s="701">
        <v>2.9989507869098177E-2</v>
      </c>
      <c r="CK27" s="701">
        <v>6.5918157025778362E-3</v>
      </c>
      <c r="CL27" s="701">
        <v>3.4564320863138928E-3</v>
      </c>
      <c r="CM27" s="701">
        <v>5.1415644066634676E-5</v>
      </c>
      <c r="CN27" s="701">
        <v>2.7500721055491087E-4</v>
      </c>
      <c r="CO27" s="701">
        <v>4.5760009112136228E-2</v>
      </c>
      <c r="CP27" s="701">
        <v>1.5966650935976091E-2</v>
      </c>
      <c r="CQ27" s="701">
        <v>1.3372182304589943E-2</v>
      </c>
      <c r="CR27" s="701">
        <v>0</v>
      </c>
      <c r="CS27" s="702">
        <v>4.9708995256933369E-3</v>
      </c>
    </row>
    <row r="28" spans="2:97" ht="20.100000000000001" customHeight="1" thickBot="1">
      <c r="B28" s="542" t="s">
        <v>355</v>
      </c>
      <c r="C28" s="615" t="s">
        <v>356</v>
      </c>
      <c r="D28" s="703">
        <v>0.79491069699462991</v>
      </c>
      <c r="E28" s="704">
        <v>0.6602175197192397</v>
      </c>
      <c r="F28" s="704">
        <v>0.42163383022342682</v>
      </c>
      <c r="G28" s="704">
        <v>0.15281036399116074</v>
      </c>
      <c r="H28" s="713">
        <v>0.14872418545930483</v>
      </c>
      <c r="I28" s="714">
        <v>0.12984699491527388</v>
      </c>
      <c r="K28" s="732" t="s">
        <v>445</v>
      </c>
      <c r="L28" s="772">
        <v>260826</v>
      </c>
      <c r="M28" s="733">
        <v>255933</v>
      </c>
      <c r="O28" s="542" t="s">
        <v>355</v>
      </c>
      <c r="P28" s="615" t="s">
        <v>356</v>
      </c>
      <c r="Q28" s="766">
        <v>5.0803633250455851E-2</v>
      </c>
      <c r="R28" s="705">
        <v>2.7251929546995114E-2</v>
      </c>
      <c r="S28" s="705">
        <v>5.7361225684612605E-2</v>
      </c>
      <c r="T28" s="705">
        <v>7.2806512037264556E-2</v>
      </c>
      <c r="U28" s="705">
        <v>4.6695471050537042E-2</v>
      </c>
      <c r="V28" s="705">
        <v>4.0270834051708844E-2</v>
      </c>
      <c r="W28" s="705">
        <v>3.5388912605086996E-2</v>
      </c>
      <c r="X28" s="705">
        <v>3.4807839056987422E-2</v>
      </c>
      <c r="Y28" s="705">
        <v>3.7429946161628432E-2</v>
      </c>
      <c r="Z28" s="705">
        <v>2.1364498523636928E-2</v>
      </c>
      <c r="AA28" s="705">
        <v>7.700408405395498E-2</v>
      </c>
      <c r="AB28" s="705">
        <v>5.2271946827370207E-2</v>
      </c>
      <c r="AC28" s="705">
        <v>5.0549090480012583E-2</v>
      </c>
      <c r="AD28" s="705">
        <v>3.9255387842533504E-2</v>
      </c>
      <c r="AE28" s="705">
        <v>4.1359670210590456E-2</v>
      </c>
      <c r="AF28" s="705">
        <v>4.1369687001049663E-2</v>
      </c>
      <c r="AG28" s="705">
        <v>4.5280677636306853E-2</v>
      </c>
      <c r="AH28" s="705">
        <v>1.5487644975384416E-2</v>
      </c>
      <c r="AI28" s="705">
        <v>3.9280521943307133E-2</v>
      </c>
      <c r="AJ28" s="705">
        <v>4.8064715966186049E-2</v>
      </c>
      <c r="AK28" s="705">
        <v>4.1076627982482766E-2</v>
      </c>
      <c r="AL28" s="705">
        <v>9.0158363556341239E-3</v>
      </c>
      <c r="AM28" s="705">
        <v>2.6405251294977481E-2</v>
      </c>
      <c r="AN28" s="705">
        <v>2.103379688113299E-2</v>
      </c>
      <c r="AO28" s="705">
        <v>1.0173180047409891</v>
      </c>
      <c r="AP28" s="705">
        <v>8.7246934688944445E-3</v>
      </c>
      <c r="AQ28" s="705">
        <v>2.9198007608240034E-3</v>
      </c>
      <c r="AR28" s="705">
        <v>3.8016098343494488E-2</v>
      </c>
      <c r="AS28" s="705">
        <v>1.5000128691094388E-2</v>
      </c>
      <c r="AT28" s="705">
        <v>1.2764312664966004E-2</v>
      </c>
      <c r="AU28" s="705">
        <v>1.8073313123700807E-2</v>
      </c>
      <c r="AV28" s="705">
        <v>4.1860554856308164E-2</v>
      </c>
      <c r="AW28" s="705">
        <v>3.5626414077387966E-2</v>
      </c>
      <c r="AX28" s="705">
        <v>1.9820946347637477E-2</v>
      </c>
      <c r="AY28" s="705">
        <v>5.7709625677265744E-2</v>
      </c>
      <c r="AZ28" s="705">
        <v>0.10792014135802991</v>
      </c>
      <c r="BA28" s="705">
        <v>2.6983265644429693E-2</v>
      </c>
      <c r="BB28" s="705">
        <v>0.20016307285087831</v>
      </c>
      <c r="BC28" s="706">
        <v>2.0207550403302178E-2</v>
      </c>
      <c r="BE28" s="542" t="s">
        <v>355</v>
      </c>
      <c r="BF28" s="615" t="s">
        <v>356</v>
      </c>
      <c r="BG28" s="766">
        <v>4.9205826076029205E-2</v>
      </c>
      <c r="BH28" s="705">
        <v>1.3314580403187998E-2</v>
      </c>
      <c r="BI28" s="705">
        <v>5.3473359668561517E-2</v>
      </c>
      <c r="BJ28" s="705">
        <v>8.4336898795721441E-2</v>
      </c>
      <c r="BK28" s="705">
        <v>4.7850665857267521E-2</v>
      </c>
      <c r="BL28" s="705">
        <v>4.2915417705010846E-2</v>
      </c>
      <c r="BM28" s="705">
        <v>3.5689223057644111E-2</v>
      </c>
      <c r="BN28" s="705">
        <v>3.6859389265128703E-2</v>
      </c>
      <c r="BO28" s="705">
        <v>3.7088257480512948E-2</v>
      </c>
      <c r="BP28" s="705">
        <v>2.322308233638283E-2</v>
      </c>
      <c r="BQ28" s="705">
        <v>8.7436860160449478E-2</v>
      </c>
      <c r="BR28" s="705">
        <v>5.9717105902219965E-2</v>
      </c>
      <c r="BS28" s="705">
        <v>5.8119658119658121E-2</v>
      </c>
      <c r="BT28" s="705">
        <v>4.4062990033990126E-2</v>
      </c>
      <c r="BU28" s="705">
        <v>4.4995722840034218E-2</v>
      </c>
      <c r="BV28" s="705">
        <v>4.2899383738256344E-2</v>
      </c>
      <c r="BW28" s="705">
        <v>4.8513801160670333E-2</v>
      </c>
      <c r="BX28" s="705">
        <v>1.067947247706422E-2</v>
      </c>
      <c r="BY28" s="705">
        <v>4.2562157606405394E-2</v>
      </c>
      <c r="BZ28" s="705">
        <v>5.1874919323609138E-2</v>
      </c>
      <c r="CA28" s="705">
        <v>4.2202915428745359E-2</v>
      </c>
      <c r="CB28" s="705">
        <v>5.4708897612263628E-3</v>
      </c>
      <c r="CC28" s="705">
        <v>2.1792225662194704E-2</v>
      </c>
      <c r="CD28" s="705">
        <v>1.8202442116500968E-2</v>
      </c>
      <c r="CE28" s="705">
        <v>1.4990096945689564E-2</v>
      </c>
      <c r="CF28" s="705">
        <v>5.006212221133211E-3</v>
      </c>
      <c r="CG28" s="705">
        <v>1.4703217356993861E-3</v>
      </c>
      <c r="CH28" s="705">
        <v>3.8538654849082608E-2</v>
      </c>
      <c r="CI28" s="705">
        <v>1.0354278412052527E-2</v>
      </c>
      <c r="CJ28" s="705">
        <v>9.9085685735698231E-3</v>
      </c>
      <c r="CK28" s="705">
        <v>1.6478662918276207E-2</v>
      </c>
      <c r="CL28" s="705">
        <v>4.5325740907573644E-2</v>
      </c>
      <c r="CM28" s="705">
        <v>3.6590800027421676E-2</v>
      </c>
      <c r="CN28" s="705">
        <v>1.9092878654745217E-2</v>
      </c>
      <c r="CO28" s="705">
        <v>5.9072270630445928E-2</v>
      </c>
      <c r="CP28" s="705">
        <v>0.12312966715709407</v>
      </c>
      <c r="CQ28" s="705">
        <v>2.696258698586404E-2</v>
      </c>
      <c r="CR28" s="705">
        <v>0.23849264941901521</v>
      </c>
      <c r="CS28" s="706">
        <v>1.4809138170294733E-2</v>
      </c>
    </row>
    <row r="29" spans="2:97" ht="20.100000000000001" customHeight="1">
      <c r="B29" s="547" t="s">
        <v>108</v>
      </c>
      <c r="C29" s="640" t="s">
        <v>12</v>
      </c>
      <c r="D29" s="707">
        <v>0.72220061002768232</v>
      </c>
      <c r="E29" s="708">
        <v>0.68809913320386651</v>
      </c>
      <c r="F29" s="708">
        <v>0.45228613381233629</v>
      </c>
      <c r="G29" s="708">
        <v>5.5685634534832384E-2</v>
      </c>
      <c r="H29" s="709">
        <v>7.5971274397997515E-2</v>
      </c>
      <c r="I29" s="710">
        <v>6.9219810609234891E-2</v>
      </c>
      <c r="O29" s="547" t="s">
        <v>108</v>
      </c>
      <c r="P29" s="640" t="s">
        <v>12</v>
      </c>
      <c r="Q29" s="767">
        <v>8.3649850439257677E-3</v>
      </c>
      <c r="R29" s="709">
        <v>2.6688324494340752E-2</v>
      </c>
      <c r="S29" s="709">
        <v>6.6152213266798664E-3</v>
      </c>
      <c r="T29" s="709">
        <v>1.4144169472707295E-2</v>
      </c>
      <c r="U29" s="709">
        <v>6.6134080045662262E-3</v>
      </c>
      <c r="V29" s="709">
        <v>7.8636829446304748E-3</v>
      </c>
      <c r="W29" s="709">
        <v>5.1502030771531041E-3</v>
      </c>
      <c r="X29" s="709">
        <v>3.970978151812108E-3</v>
      </c>
      <c r="Y29" s="709">
        <v>1.0907556372530424E-2</v>
      </c>
      <c r="Z29" s="709">
        <v>4.4554905959696862E-3</v>
      </c>
      <c r="AA29" s="709">
        <v>6.7587607037094587E-3</v>
      </c>
      <c r="AB29" s="709">
        <v>9.8651128853843167E-3</v>
      </c>
      <c r="AC29" s="709">
        <v>5.0546955997940353E-3</v>
      </c>
      <c r="AD29" s="709">
        <v>6.0219789416386081E-3</v>
      </c>
      <c r="AE29" s="709">
        <v>9.7537791533679804E-3</v>
      </c>
      <c r="AF29" s="709">
        <v>8.2967879342160239E-3</v>
      </c>
      <c r="AG29" s="709">
        <v>6.2127900848514125E-3</v>
      </c>
      <c r="AH29" s="709">
        <v>2.8423304772832911E-3</v>
      </c>
      <c r="AI29" s="709">
        <v>7.1840805079535159E-3</v>
      </c>
      <c r="AJ29" s="709">
        <v>7.2997845993830659E-3</v>
      </c>
      <c r="AK29" s="709">
        <v>1.2787755349572542E-2</v>
      </c>
      <c r="AL29" s="709">
        <v>2.539016594469487E-2</v>
      </c>
      <c r="AM29" s="709">
        <v>8.3170915013249611E-3</v>
      </c>
      <c r="AN29" s="709">
        <v>1.0554722668029575E-2</v>
      </c>
      <c r="AO29" s="709">
        <v>1.6446727130803057E-2</v>
      </c>
      <c r="AP29" s="709">
        <v>1.0383024857662739</v>
      </c>
      <c r="AQ29" s="709">
        <v>5.4441912134633619E-2</v>
      </c>
      <c r="AR29" s="709">
        <v>2.1522129671922061E-2</v>
      </c>
      <c r="AS29" s="709">
        <v>6.9679255357718295E-3</v>
      </c>
      <c r="AT29" s="709">
        <v>3.3807626165335371E-2</v>
      </c>
      <c r="AU29" s="709">
        <v>4.9632432129161352E-3</v>
      </c>
      <c r="AV29" s="709">
        <v>7.5109190147855465E-3</v>
      </c>
      <c r="AW29" s="709">
        <v>4.6321022229996199E-2</v>
      </c>
      <c r="AX29" s="709">
        <v>1.0239591722135285E-2</v>
      </c>
      <c r="AY29" s="709">
        <v>1.8395873868102312E-2</v>
      </c>
      <c r="AZ29" s="709">
        <v>8.7400834578626151E-3</v>
      </c>
      <c r="BA29" s="709">
        <v>9.6923757288497423E-3</v>
      </c>
      <c r="BB29" s="709">
        <v>4.9156146320619787E-3</v>
      </c>
      <c r="BC29" s="710">
        <v>1.7170386000328108E-2</v>
      </c>
      <c r="BE29" s="547" t="s">
        <v>108</v>
      </c>
      <c r="BF29" s="640" t="s">
        <v>12</v>
      </c>
      <c r="BG29" s="767">
        <v>5.8706512486989019E-3</v>
      </c>
      <c r="BH29" s="709">
        <v>2.2691045475855601E-2</v>
      </c>
      <c r="BI29" s="709">
        <v>3.5052463995522095E-3</v>
      </c>
      <c r="BJ29" s="709">
        <v>1.4361582766100681E-2</v>
      </c>
      <c r="BK29" s="709">
        <v>4.0899950677239444E-3</v>
      </c>
      <c r="BL29" s="709">
        <v>5.989961128437909E-3</v>
      </c>
      <c r="BM29" s="709">
        <v>1.5037593984962407E-3</v>
      </c>
      <c r="BN29" s="709">
        <v>1.1854960687860247E-3</v>
      </c>
      <c r="BO29" s="709">
        <v>8.6389597327490211E-3</v>
      </c>
      <c r="BP29" s="709">
        <v>3.137461881304246E-3</v>
      </c>
      <c r="BQ29" s="709">
        <v>4.8621052915912592E-3</v>
      </c>
      <c r="BR29" s="709">
        <v>9.0636698522763778E-3</v>
      </c>
      <c r="BS29" s="709">
        <v>3.564284415348245E-3</v>
      </c>
      <c r="BT29" s="709">
        <v>5.1981506135261651E-3</v>
      </c>
      <c r="BU29" s="709">
        <v>9.8659823210721417E-3</v>
      </c>
      <c r="BV29" s="709">
        <v>6.4679275087693678E-3</v>
      </c>
      <c r="BW29" s="709">
        <v>4.6177206764336778E-3</v>
      </c>
      <c r="BX29" s="709">
        <v>1.5051605504587157E-3</v>
      </c>
      <c r="BY29" s="709">
        <v>6.6943591595930406E-3</v>
      </c>
      <c r="BZ29" s="709">
        <v>4.921259842519685E-3</v>
      </c>
      <c r="CA29" s="709">
        <v>1.2274444672361657E-2</v>
      </c>
      <c r="CB29" s="709">
        <v>2.8461734817073592E-2</v>
      </c>
      <c r="CC29" s="709">
        <v>4.2827657378740969E-3</v>
      </c>
      <c r="CD29" s="709">
        <v>8.1670781343831326E-3</v>
      </c>
      <c r="CE29" s="709">
        <v>1.5400118141700546E-2</v>
      </c>
      <c r="CF29" s="709">
        <v>4.7103574668711901E-2</v>
      </c>
      <c r="CG29" s="709">
        <v>7.0182157954196397E-2</v>
      </c>
      <c r="CH29" s="709">
        <v>2.2147161347853109E-2</v>
      </c>
      <c r="CI29" s="709">
        <v>4.2372168883358834E-3</v>
      </c>
      <c r="CJ29" s="709">
        <v>4.201848613539845E-2</v>
      </c>
      <c r="CK29" s="709">
        <v>2.4204460210741803E-3</v>
      </c>
      <c r="CL29" s="709">
        <v>5.5812584571319872E-3</v>
      </c>
      <c r="CM29" s="709">
        <v>5.6540069925275931E-2</v>
      </c>
      <c r="CN29" s="709">
        <v>9.7359260029378815E-3</v>
      </c>
      <c r="CO29" s="709">
        <v>1.662964861324677E-2</v>
      </c>
      <c r="CP29" s="709">
        <v>5.0893410691317583E-3</v>
      </c>
      <c r="CQ29" s="709">
        <v>6.700235195228204E-3</v>
      </c>
      <c r="CR29" s="709">
        <v>0</v>
      </c>
      <c r="CS29" s="710">
        <v>4.7637787121227815E-3</v>
      </c>
    </row>
    <row r="30" spans="2:97" ht="20.100000000000001" customHeight="1" thickBot="1">
      <c r="B30" s="537" t="s">
        <v>109</v>
      </c>
      <c r="C30" s="590" t="s">
        <v>13</v>
      </c>
      <c r="D30" s="699">
        <v>0.99128154156914294</v>
      </c>
      <c r="E30" s="700">
        <v>0.84767389703378015</v>
      </c>
      <c r="F30" s="700">
        <v>4.9699188109929682E-2</v>
      </c>
      <c r="G30" s="700">
        <v>0.19440708911161175</v>
      </c>
      <c r="H30" s="701">
        <v>1.4560555020750302E-2</v>
      </c>
      <c r="I30" s="702">
        <v>9.7653011781852588E-3</v>
      </c>
      <c r="K30" s="50" t="s">
        <v>99</v>
      </c>
      <c r="M30" s="3" t="s">
        <v>140</v>
      </c>
      <c r="O30" s="537" t="s">
        <v>109</v>
      </c>
      <c r="P30" s="590" t="s">
        <v>13</v>
      </c>
      <c r="Q30" s="765">
        <v>6.4534881241218988E-3</v>
      </c>
      <c r="R30" s="701">
        <v>1.4543109860363584E-2</v>
      </c>
      <c r="S30" s="701">
        <v>6.8488915267237317E-3</v>
      </c>
      <c r="T30" s="701">
        <v>7.7108538933442694E-3</v>
      </c>
      <c r="U30" s="701">
        <v>4.6614054573607764E-3</v>
      </c>
      <c r="V30" s="701">
        <v>6.5343050467520716E-3</v>
      </c>
      <c r="W30" s="701">
        <v>5.5189838866255966E-3</v>
      </c>
      <c r="X30" s="701">
        <v>4.7889728704996878E-3</v>
      </c>
      <c r="Y30" s="701">
        <v>8.7481330257292694E-3</v>
      </c>
      <c r="Z30" s="701">
        <v>3.3583793314257457E-3</v>
      </c>
      <c r="AA30" s="701">
        <v>6.0903303044649078E-3</v>
      </c>
      <c r="AB30" s="701">
        <v>9.6332686311140572E-3</v>
      </c>
      <c r="AC30" s="701">
        <v>6.046841951521228E-3</v>
      </c>
      <c r="AD30" s="701">
        <v>6.0010608005292782E-3</v>
      </c>
      <c r="AE30" s="701">
        <v>4.6656376234795816E-3</v>
      </c>
      <c r="AF30" s="701">
        <v>6.047502115004569E-3</v>
      </c>
      <c r="AG30" s="701">
        <v>6.6603751212427498E-3</v>
      </c>
      <c r="AH30" s="701">
        <v>2.5313621392363899E-3</v>
      </c>
      <c r="AI30" s="701">
        <v>4.1754942062056663E-3</v>
      </c>
      <c r="AJ30" s="701">
        <v>7.0417509281324436E-3</v>
      </c>
      <c r="AK30" s="701">
        <v>9.6974862990749262E-3</v>
      </c>
      <c r="AL30" s="701">
        <v>9.5794452975556024E-3</v>
      </c>
      <c r="AM30" s="701">
        <v>8.606289046509015E-3</v>
      </c>
      <c r="AN30" s="701">
        <v>8.734739990206606E-3</v>
      </c>
      <c r="AO30" s="701">
        <v>3.8321182647599088E-2</v>
      </c>
      <c r="AP30" s="701">
        <v>1.9910447979031538E-2</v>
      </c>
      <c r="AQ30" s="701">
        <v>1.0245222645710637</v>
      </c>
      <c r="AR30" s="701">
        <v>2.4953593847944804E-2</v>
      </c>
      <c r="AS30" s="701">
        <v>2.2017189857566278E-2</v>
      </c>
      <c r="AT30" s="701">
        <v>4.9094636432956045E-3</v>
      </c>
      <c r="AU30" s="701">
        <v>1.6528556506027144E-2</v>
      </c>
      <c r="AV30" s="701">
        <v>2.2753276947384018E-2</v>
      </c>
      <c r="AW30" s="701">
        <v>2.9126234551415983E-2</v>
      </c>
      <c r="AX30" s="701">
        <v>1.7312020378799736E-2</v>
      </c>
      <c r="AY30" s="701">
        <v>2.0908693097508601E-2</v>
      </c>
      <c r="AZ30" s="701">
        <v>2.1423138826416596E-2</v>
      </c>
      <c r="BA30" s="701">
        <v>2.8554150449812972E-2</v>
      </c>
      <c r="BB30" s="701">
        <v>9.0225000553818303E-3</v>
      </c>
      <c r="BC30" s="702">
        <v>5.1076766157632958E-2</v>
      </c>
      <c r="BE30" s="537" t="s">
        <v>109</v>
      </c>
      <c r="BF30" s="590" t="s">
        <v>13</v>
      </c>
      <c r="BG30" s="765">
        <v>1.4320974774693605E-3</v>
      </c>
      <c r="BH30" s="701">
        <v>3.0942334739803095E-3</v>
      </c>
      <c r="BI30" s="701">
        <v>2.2963034332145037E-3</v>
      </c>
      <c r="BJ30" s="701">
        <v>3.1789961852045777E-3</v>
      </c>
      <c r="BK30" s="701">
        <v>1.130629434305877E-3</v>
      </c>
      <c r="BL30" s="701">
        <v>2.8054248323063627E-3</v>
      </c>
      <c r="BM30" s="701">
        <v>1.3032581453634084E-3</v>
      </c>
      <c r="BN30" s="701">
        <v>1.9826399771076622E-3</v>
      </c>
      <c r="BO30" s="701">
        <v>3.9333309386113003E-3</v>
      </c>
      <c r="BP30" s="701">
        <v>1.4074595355383533E-3</v>
      </c>
      <c r="BQ30" s="701">
        <v>1.4856432835417736E-3</v>
      </c>
      <c r="BR30" s="701">
        <v>5.8357181818861105E-3</v>
      </c>
      <c r="BS30" s="701">
        <v>2.5459174395344609E-3</v>
      </c>
      <c r="BT30" s="701">
        <v>2.9254036508344476E-3</v>
      </c>
      <c r="BU30" s="701">
        <v>1.5968063872255488E-3</v>
      </c>
      <c r="BV30" s="701">
        <v>2.1670377953957915E-3</v>
      </c>
      <c r="BW30" s="701">
        <v>2.9259431313138316E-3</v>
      </c>
      <c r="BX30" s="701">
        <v>8.600917431192661E-4</v>
      </c>
      <c r="BY30" s="701">
        <v>1.3364637890554451E-3</v>
      </c>
      <c r="BZ30" s="701">
        <v>2.4364270040015488E-3</v>
      </c>
      <c r="CA30" s="701">
        <v>4.4019268562202653E-3</v>
      </c>
      <c r="CB30" s="701">
        <v>5.7640963373324413E-3</v>
      </c>
      <c r="CC30" s="701">
        <v>2.4079807361541109E-3</v>
      </c>
      <c r="CD30" s="701">
        <v>4.1636084606659109E-3</v>
      </c>
      <c r="CE30" s="701">
        <v>3.343525950635301E-2</v>
      </c>
      <c r="CF30" s="701">
        <v>1.5648967605361819E-2</v>
      </c>
      <c r="CG30" s="701">
        <v>2.2315731028801085E-2</v>
      </c>
      <c r="CH30" s="701">
        <v>1.8616297817530016E-2</v>
      </c>
      <c r="CI30" s="701">
        <v>1.6121601398954147E-2</v>
      </c>
      <c r="CJ30" s="701">
        <v>1.3449912565575818E-3</v>
      </c>
      <c r="CK30" s="701">
        <v>1.3022385182173178E-2</v>
      </c>
      <c r="CL30" s="701">
        <v>1.848365642419E-2</v>
      </c>
      <c r="CM30" s="701">
        <v>2.3308425310207718E-2</v>
      </c>
      <c r="CN30" s="701">
        <v>1.3212084219281359E-2</v>
      </c>
      <c r="CO30" s="701">
        <v>1.4180762002391935E-2</v>
      </c>
      <c r="CP30" s="701">
        <v>1.4796102490075786E-2</v>
      </c>
      <c r="CQ30" s="701">
        <v>2.4061037606989581E-2</v>
      </c>
      <c r="CR30" s="701">
        <v>0</v>
      </c>
      <c r="CS30" s="702">
        <v>4.5235185683809367E-2</v>
      </c>
    </row>
    <row r="31" spans="2:97" ht="20.100000000000001" customHeight="1">
      <c r="B31" s="537" t="s">
        <v>110</v>
      </c>
      <c r="C31" s="590" t="s">
        <v>357</v>
      </c>
      <c r="D31" s="699">
        <v>0.82596358834072259</v>
      </c>
      <c r="E31" s="700">
        <v>0.45712612929085489</v>
      </c>
      <c r="F31" s="700">
        <v>0.27325821241026471</v>
      </c>
      <c r="G31" s="700">
        <v>3.1235904510197806E-2</v>
      </c>
      <c r="H31" s="701">
        <v>7.1568442006467239E-2</v>
      </c>
      <c r="I31" s="702">
        <v>6.6848614226137401E-2</v>
      </c>
      <c r="K31" s="51"/>
      <c r="L31" s="769" t="s">
        <v>41</v>
      </c>
      <c r="M31" s="52" t="s">
        <v>40</v>
      </c>
      <c r="O31" s="537" t="s">
        <v>110</v>
      </c>
      <c r="P31" s="590" t="s">
        <v>357</v>
      </c>
      <c r="Q31" s="765">
        <v>8.9208770482214109E-2</v>
      </c>
      <c r="R31" s="701">
        <v>0.44771173496661038</v>
      </c>
      <c r="S31" s="701">
        <v>5.0184997842054581E-2</v>
      </c>
      <c r="T31" s="701">
        <v>3.7446814297461495E-2</v>
      </c>
      <c r="U31" s="701">
        <v>3.7318308171734253E-2</v>
      </c>
      <c r="V31" s="701">
        <v>3.1406587466101518E-2</v>
      </c>
      <c r="W31" s="701">
        <v>5.9042498331522537E-2</v>
      </c>
      <c r="X31" s="701">
        <v>1.8999641536080789E-2</v>
      </c>
      <c r="Y31" s="701">
        <v>6.9155389422326199E-2</v>
      </c>
      <c r="Z31" s="701">
        <v>2.1255801160707802E-2</v>
      </c>
      <c r="AA31" s="701">
        <v>4.6159463999104887E-2</v>
      </c>
      <c r="AB31" s="701">
        <v>3.910212168061708E-2</v>
      </c>
      <c r="AC31" s="701">
        <v>2.8218763027090928E-2</v>
      </c>
      <c r="AD31" s="701">
        <v>2.2911466024092709E-2</v>
      </c>
      <c r="AE31" s="701">
        <v>2.3602200558693883E-2</v>
      </c>
      <c r="AF31" s="701">
        <v>3.3837960895800885E-2</v>
      </c>
      <c r="AG31" s="701">
        <v>2.8781299292502189E-2</v>
      </c>
      <c r="AH31" s="701">
        <v>1.1583041312725393E-2</v>
      </c>
      <c r="AI31" s="701">
        <v>2.3284718757235444E-2</v>
      </c>
      <c r="AJ31" s="701">
        <v>8.8942969457869156E-2</v>
      </c>
      <c r="AK31" s="701">
        <v>5.6746120642927465E-2</v>
      </c>
      <c r="AL31" s="701">
        <v>6.349800268607611E-2</v>
      </c>
      <c r="AM31" s="701">
        <v>3.449441548847916E-2</v>
      </c>
      <c r="AN31" s="701">
        <v>9.5787531511531021E-2</v>
      </c>
      <c r="AO31" s="701">
        <v>7.1273191861025945E-2</v>
      </c>
      <c r="AP31" s="701">
        <v>4.3005899528166934E-2</v>
      </c>
      <c r="AQ31" s="701">
        <v>7.8577681528515728E-3</v>
      </c>
      <c r="AR31" s="701">
        <v>1.0998778894479166</v>
      </c>
      <c r="AS31" s="701">
        <v>3.7633957730545786E-2</v>
      </c>
      <c r="AT31" s="701">
        <v>4.7281889311276297E-2</v>
      </c>
      <c r="AU31" s="701">
        <v>4.0710095449547616E-2</v>
      </c>
      <c r="AV31" s="701">
        <v>2.4873621760741718E-2</v>
      </c>
      <c r="AW31" s="701">
        <v>5.3636559615464124E-2</v>
      </c>
      <c r="AX31" s="701">
        <v>2.4814983474720852E-2</v>
      </c>
      <c r="AY31" s="701">
        <v>0.11226798211695016</v>
      </c>
      <c r="AZ31" s="701">
        <v>4.3744236992695862E-2</v>
      </c>
      <c r="BA31" s="701">
        <v>5.6268906267918549E-2</v>
      </c>
      <c r="BB31" s="701">
        <v>6.6930133155524846E-2</v>
      </c>
      <c r="BC31" s="702">
        <v>9.4908322477508245E-2</v>
      </c>
      <c r="BE31" s="537" t="s">
        <v>110</v>
      </c>
      <c r="BF31" s="590" t="s">
        <v>357</v>
      </c>
      <c r="BG31" s="765">
        <v>8.0351575188674099E-2</v>
      </c>
      <c r="BH31" s="701">
        <v>0.48907641819034225</v>
      </c>
      <c r="BI31" s="701">
        <v>2.8425070770190724E-2</v>
      </c>
      <c r="BJ31" s="701">
        <v>2.9321564814122222E-2</v>
      </c>
      <c r="BK31" s="701">
        <v>2.4206093257958038E-2</v>
      </c>
      <c r="BL31" s="701">
        <v>2.3691939079315175E-2</v>
      </c>
      <c r="BM31" s="701">
        <v>4.7418546365914784E-2</v>
      </c>
      <c r="BN31" s="701">
        <v>9.9404526687287935E-3</v>
      </c>
      <c r="BO31" s="701">
        <v>6.0221272315815942E-2</v>
      </c>
      <c r="BP31" s="701">
        <v>1.6772226131832043E-2</v>
      </c>
      <c r="BQ31" s="701">
        <v>3.9139947597309634E-2</v>
      </c>
      <c r="BR31" s="701">
        <v>3.4169960621978468E-2</v>
      </c>
      <c r="BS31" s="701">
        <v>2.3240589198036007E-2</v>
      </c>
      <c r="BT31" s="701">
        <v>1.8433219647854174E-2</v>
      </c>
      <c r="BU31" s="701">
        <v>1.7393783860849728E-2</v>
      </c>
      <c r="BV31" s="701">
        <v>2.5782108166048857E-2</v>
      </c>
      <c r="BW31" s="701">
        <v>2.2270448667725182E-2</v>
      </c>
      <c r="BX31" s="701">
        <v>5.6622706422018347E-3</v>
      </c>
      <c r="BY31" s="701">
        <v>1.8289085545722714E-2</v>
      </c>
      <c r="BZ31" s="701">
        <v>8.927649412675874E-2</v>
      </c>
      <c r="CA31" s="701">
        <v>5.1144070880782391E-2</v>
      </c>
      <c r="CB31" s="701">
        <v>5.1652650242499085E-2</v>
      </c>
      <c r="CC31" s="701">
        <v>2.1499828001375988E-2</v>
      </c>
      <c r="CD31" s="701">
        <v>9.7084139587642629E-2</v>
      </c>
      <c r="CE31" s="701">
        <v>7.0861855287999348E-2</v>
      </c>
      <c r="CF31" s="701">
        <v>4.0348467348492852E-2</v>
      </c>
      <c r="CG31" s="701">
        <v>3.9367093325587584E-3</v>
      </c>
      <c r="CH31" s="701">
        <v>0.10114482845587772</v>
      </c>
      <c r="CI31" s="701">
        <v>2.961007516015671E-2</v>
      </c>
      <c r="CJ31" s="701">
        <v>4.3323507369472894E-2</v>
      </c>
      <c r="CK31" s="701">
        <v>3.7174265102811993E-2</v>
      </c>
      <c r="CL31" s="701">
        <v>1.836880094468632E-2</v>
      </c>
      <c r="CM31" s="701">
        <v>4.8450675258792077E-2</v>
      </c>
      <c r="CN31" s="701">
        <v>1.981058039936413E-2</v>
      </c>
      <c r="CO31" s="701">
        <v>0.10474685346545931</v>
      </c>
      <c r="CP31" s="701">
        <v>2.8245842933681257E-2</v>
      </c>
      <c r="CQ31" s="701">
        <v>5.2183436113378646E-2</v>
      </c>
      <c r="CR31" s="701">
        <v>5.2256532066508314E-2</v>
      </c>
      <c r="CS31" s="702">
        <v>8.5830865143638288E-2</v>
      </c>
    </row>
    <row r="32" spans="2:97" ht="20.100000000000001" customHeight="1">
      <c r="B32" s="537" t="s">
        <v>111</v>
      </c>
      <c r="C32" s="590" t="s">
        <v>91</v>
      </c>
      <c r="D32" s="699">
        <v>0.59343793657934896</v>
      </c>
      <c r="E32" s="700">
        <v>0.45185546382392011</v>
      </c>
      <c r="F32" s="700">
        <v>0.1515511240394801</v>
      </c>
      <c r="G32" s="700">
        <v>3.6705403216254276E-2</v>
      </c>
      <c r="H32" s="701">
        <v>3.7169808148235332E-2</v>
      </c>
      <c r="I32" s="702">
        <v>3.7025204714744506E-2</v>
      </c>
      <c r="K32" s="728" t="s">
        <v>191</v>
      </c>
      <c r="L32" s="770">
        <v>425836</v>
      </c>
      <c r="M32" s="729">
        <v>414241</v>
      </c>
      <c r="O32" s="537" t="s">
        <v>111</v>
      </c>
      <c r="P32" s="590" t="s">
        <v>91</v>
      </c>
      <c r="Q32" s="765">
        <v>6.6361922392652309E-3</v>
      </c>
      <c r="R32" s="701">
        <v>9.6777882940863712E-3</v>
      </c>
      <c r="S32" s="701">
        <v>7.313496476248578E-3</v>
      </c>
      <c r="T32" s="701">
        <v>8.4676816912343834E-3</v>
      </c>
      <c r="U32" s="701">
        <v>5.5815183823755901E-3</v>
      </c>
      <c r="V32" s="701">
        <v>1.5276866154712262E-2</v>
      </c>
      <c r="W32" s="701">
        <v>7.4421595866942204E-3</v>
      </c>
      <c r="X32" s="701">
        <v>5.2535591445581082E-3</v>
      </c>
      <c r="Y32" s="701">
        <v>9.5011851588938743E-3</v>
      </c>
      <c r="Z32" s="701">
        <v>3.4350509291332983E-3</v>
      </c>
      <c r="AA32" s="701">
        <v>7.6937853858679408E-3</v>
      </c>
      <c r="AB32" s="701">
        <v>9.1536351741874529E-3</v>
      </c>
      <c r="AC32" s="701">
        <v>9.2177827471131117E-3</v>
      </c>
      <c r="AD32" s="701">
        <v>1.1941989741154112E-2</v>
      </c>
      <c r="AE32" s="701">
        <v>7.9339761000133124E-3</v>
      </c>
      <c r="AF32" s="701">
        <v>1.1887852903831616E-2</v>
      </c>
      <c r="AG32" s="701">
        <v>1.7805669389471691E-2</v>
      </c>
      <c r="AH32" s="701">
        <v>6.5626708549065167E-3</v>
      </c>
      <c r="AI32" s="701">
        <v>5.5193162825314295E-3</v>
      </c>
      <c r="AJ32" s="701">
        <v>7.2013722232949565E-3</v>
      </c>
      <c r="AK32" s="701">
        <v>1.1901456789008162E-2</v>
      </c>
      <c r="AL32" s="701">
        <v>1.0185914992643574E-2</v>
      </c>
      <c r="AM32" s="701">
        <v>4.4619451623848977E-2</v>
      </c>
      <c r="AN32" s="701">
        <v>1.506633381366293E-2</v>
      </c>
      <c r="AO32" s="701">
        <v>3.5489332834629454E-2</v>
      </c>
      <c r="AP32" s="701">
        <v>3.8946645428237829E-2</v>
      </c>
      <c r="AQ32" s="701">
        <v>5.8284030049564582E-3</v>
      </c>
      <c r="AR32" s="701">
        <v>1.5077152464860119E-2</v>
      </c>
      <c r="AS32" s="701">
        <v>1.1264046870210762</v>
      </c>
      <c r="AT32" s="701">
        <v>2.1091341370549584E-2</v>
      </c>
      <c r="AU32" s="701">
        <v>2.5503573779780971E-2</v>
      </c>
      <c r="AV32" s="701">
        <v>1.4898258668362897E-2</v>
      </c>
      <c r="AW32" s="701">
        <v>5.6551605080104594E-2</v>
      </c>
      <c r="AX32" s="701">
        <v>4.1072580541133039E-2</v>
      </c>
      <c r="AY32" s="701">
        <v>2.0704286900910144E-2</v>
      </c>
      <c r="AZ32" s="701">
        <v>1.8808015699132114E-2</v>
      </c>
      <c r="BA32" s="701">
        <v>1.9371934332285609E-2</v>
      </c>
      <c r="BB32" s="701">
        <v>8.2183799395183013E-3</v>
      </c>
      <c r="BC32" s="702">
        <v>3.6213945042644489E-2</v>
      </c>
      <c r="BE32" s="537" t="s">
        <v>111</v>
      </c>
      <c r="BF32" s="590" t="s">
        <v>91</v>
      </c>
      <c r="BG32" s="765">
        <v>3.0088273160738714E-3</v>
      </c>
      <c r="BH32" s="701">
        <v>2.437880918893577E-3</v>
      </c>
      <c r="BI32" s="701">
        <v>3.7736455021357227E-3</v>
      </c>
      <c r="BJ32" s="701">
        <v>5.4977934026479167E-3</v>
      </c>
      <c r="BK32" s="701">
        <v>2.9593656334180674E-3</v>
      </c>
      <c r="BL32" s="701">
        <v>1.5674995324291945E-2</v>
      </c>
      <c r="BM32" s="701">
        <v>3.2080200501253134E-3</v>
      </c>
      <c r="BN32" s="701">
        <v>2.8138498644174038E-3</v>
      </c>
      <c r="BO32" s="701">
        <v>6.1245015984769564E-3</v>
      </c>
      <c r="BP32" s="701">
        <v>2.1991555242786768E-3</v>
      </c>
      <c r="BQ32" s="701">
        <v>4.673023419140488E-3</v>
      </c>
      <c r="BR32" s="701">
        <v>7.9802138517981631E-3</v>
      </c>
      <c r="BS32" s="701">
        <v>8.2196763047826873E-3</v>
      </c>
      <c r="BT32" s="701">
        <v>1.2524655117146099E-2</v>
      </c>
      <c r="BU32" s="701">
        <v>6.3872255489021952E-3</v>
      </c>
      <c r="BV32" s="701">
        <v>1.0264391885389254E-2</v>
      </c>
      <c r="BW32" s="701">
        <v>1.9746649379103774E-2</v>
      </c>
      <c r="BX32" s="701">
        <v>6.0206422018348627E-3</v>
      </c>
      <c r="BY32" s="701">
        <v>3.4946722051652519E-3</v>
      </c>
      <c r="BZ32" s="701">
        <v>4.0338195430489219E-3</v>
      </c>
      <c r="CA32" s="701">
        <v>7.6508499473952373E-3</v>
      </c>
      <c r="CB32" s="701">
        <v>8.154592304879648E-3</v>
      </c>
      <c r="CC32" s="701">
        <v>4.9243206054351563E-2</v>
      </c>
      <c r="CD32" s="701">
        <v>1.4772803096016548E-2</v>
      </c>
      <c r="CE32" s="701">
        <v>4.565134299315473E-2</v>
      </c>
      <c r="CF32" s="701">
        <v>4.9774283226274231E-2</v>
      </c>
      <c r="CG32" s="701">
        <v>3.7773387947731604E-3</v>
      </c>
      <c r="CH32" s="701">
        <v>1.0477297087938318E-2</v>
      </c>
      <c r="CI32" s="701">
        <v>0.18155129218300742</v>
      </c>
      <c r="CJ32" s="701">
        <v>2.4093929552835375E-2</v>
      </c>
      <c r="CK32" s="701">
        <v>3.2236975862141491E-2</v>
      </c>
      <c r="CL32" s="701">
        <v>1.5046067814982179E-2</v>
      </c>
      <c r="CM32" s="701">
        <v>7.496400904915336E-2</v>
      </c>
      <c r="CN32" s="701">
        <v>5.3626406058207621E-2</v>
      </c>
      <c r="CO32" s="701">
        <v>2.1271143003587904E-2</v>
      </c>
      <c r="CP32" s="701">
        <v>1.7983880668831949E-2</v>
      </c>
      <c r="CQ32" s="701">
        <v>2.167675608395904E-2</v>
      </c>
      <c r="CR32" s="701">
        <v>0</v>
      </c>
      <c r="CS32" s="702">
        <v>4.0367846564901305E-2</v>
      </c>
    </row>
    <row r="33" spans="2:97" ht="20.100000000000001" customHeight="1">
      <c r="B33" s="542" t="s">
        <v>112</v>
      </c>
      <c r="C33" s="615" t="s">
        <v>14</v>
      </c>
      <c r="D33" s="703">
        <v>1</v>
      </c>
      <c r="E33" s="704">
        <v>0.70350037471896076</v>
      </c>
      <c r="F33" s="704">
        <v>0.35488183862103423</v>
      </c>
      <c r="G33" s="704">
        <v>4.1297915692071353E-3</v>
      </c>
      <c r="H33" s="705">
        <v>4.59375468398701E-2</v>
      </c>
      <c r="I33" s="706">
        <v>4.59375468398701E-2</v>
      </c>
      <c r="K33" s="730" t="s">
        <v>192</v>
      </c>
      <c r="L33" s="771">
        <v>447539</v>
      </c>
      <c r="M33" s="731">
        <v>399074</v>
      </c>
      <c r="O33" s="542" t="s">
        <v>112</v>
      </c>
      <c r="P33" s="615" t="s">
        <v>14</v>
      </c>
      <c r="Q33" s="766">
        <v>2.3228624704771171E-3</v>
      </c>
      <c r="R33" s="705">
        <v>1.1467514254477837E-3</v>
      </c>
      <c r="S33" s="705">
        <v>1.0824741969385221E-3</v>
      </c>
      <c r="T33" s="705">
        <v>5.684876996746251E-4</v>
      </c>
      <c r="U33" s="705">
        <v>5.4468707172424435E-4</v>
      </c>
      <c r="V33" s="705">
        <v>4.1495694228023232E-4</v>
      </c>
      <c r="W33" s="705">
        <v>1.5895623907163593E-3</v>
      </c>
      <c r="X33" s="705">
        <v>3.2011718034537641E-4</v>
      </c>
      <c r="Y33" s="705">
        <v>1.1337592772939686E-3</v>
      </c>
      <c r="Z33" s="705">
        <v>4.4176118094286886E-4</v>
      </c>
      <c r="AA33" s="705">
        <v>6.1291653039469737E-4</v>
      </c>
      <c r="AB33" s="705">
        <v>3.9909326972520592E-4</v>
      </c>
      <c r="AC33" s="705">
        <v>1.207650396767146E-3</v>
      </c>
      <c r="AD33" s="705">
        <v>7.5490669079194661E-4</v>
      </c>
      <c r="AE33" s="705">
        <v>5.6696887604543037E-4</v>
      </c>
      <c r="AF33" s="705">
        <v>4.2091687855434046E-4</v>
      </c>
      <c r="AG33" s="705">
        <v>5.4655325522360697E-4</v>
      </c>
      <c r="AH33" s="705">
        <v>2.1678565850739148E-4</v>
      </c>
      <c r="AI33" s="705">
        <v>8.4181530818693961E-4</v>
      </c>
      <c r="AJ33" s="705">
        <v>4.8978303005995543E-4</v>
      </c>
      <c r="AK33" s="705">
        <v>2.6620586696453107E-3</v>
      </c>
      <c r="AL33" s="705">
        <v>1.0450599646035562E-3</v>
      </c>
      <c r="AM33" s="705">
        <v>2.6500704794202514E-3</v>
      </c>
      <c r="AN33" s="705">
        <v>7.0229275398154135E-4</v>
      </c>
      <c r="AO33" s="705">
        <v>1.5405785115452115E-3</v>
      </c>
      <c r="AP33" s="705">
        <v>1.0849360296431353E-3</v>
      </c>
      <c r="AQ33" s="705">
        <v>1.0545441418017569E-3</v>
      </c>
      <c r="AR33" s="705">
        <v>1.4509063975658152E-3</v>
      </c>
      <c r="AS33" s="705">
        <v>1.5628108785134506E-3</v>
      </c>
      <c r="AT33" s="705">
        <v>1.000427189417775</v>
      </c>
      <c r="AU33" s="705">
        <v>1.5521711851249748E-3</v>
      </c>
      <c r="AV33" s="705">
        <v>9.7800212398418788E-4</v>
      </c>
      <c r="AW33" s="705">
        <v>1.0381154718191485E-3</v>
      </c>
      <c r="AX33" s="705">
        <v>1.8429702857944452E-3</v>
      </c>
      <c r="AY33" s="705">
        <v>7.0868647436953143E-4</v>
      </c>
      <c r="AZ33" s="705">
        <v>7.8652876581808385E-4</v>
      </c>
      <c r="BA33" s="705">
        <v>7.1607748003119369E-4</v>
      </c>
      <c r="BB33" s="705">
        <v>4.4362516486763415E-4</v>
      </c>
      <c r="BC33" s="706">
        <v>0.24701944032111389</v>
      </c>
      <c r="BE33" s="542" t="s">
        <v>112</v>
      </c>
      <c r="BF33" s="615" t="s">
        <v>14</v>
      </c>
      <c r="BG33" s="766">
        <v>0</v>
      </c>
      <c r="BH33" s="705">
        <v>0</v>
      </c>
      <c r="BI33" s="705">
        <v>0</v>
      </c>
      <c r="BJ33" s="705">
        <v>0</v>
      </c>
      <c r="BK33" s="705">
        <v>0</v>
      </c>
      <c r="BL33" s="705">
        <v>0</v>
      </c>
      <c r="BM33" s="705">
        <v>0</v>
      </c>
      <c r="BN33" s="705">
        <v>0</v>
      </c>
      <c r="BO33" s="705">
        <v>0</v>
      </c>
      <c r="BP33" s="705">
        <v>0</v>
      </c>
      <c r="BQ33" s="705">
        <v>0</v>
      </c>
      <c r="BR33" s="705">
        <v>0</v>
      </c>
      <c r="BS33" s="705">
        <v>0</v>
      </c>
      <c r="BT33" s="705">
        <v>0</v>
      </c>
      <c r="BU33" s="705">
        <v>0</v>
      </c>
      <c r="BV33" s="705">
        <v>0</v>
      </c>
      <c r="BW33" s="705">
        <v>0</v>
      </c>
      <c r="BX33" s="705">
        <v>0</v>
      </c>
      <c r="BY33" s="705">
        <v>0</v>
      </c>
      <c r="BZ33" s="705">
        <v>0</v>
      </c>
      <c r="CA33" s="705">
        <v>0</v>
      </c>
      <c r="CB33" s="705">
        <v>0</v>
      </c>
      <c r="CC33" s="705">
        <v>0</v>
      </c>
      <c r="CD33" s="705">
        <v>0</v>
      </c>
      <c r="CE33" s="705">
        <v>0</v>
      </c>
      <c r="CF33" s="705">
        <v>0</v>
      </c>
      <c r="CG33" s="705">
        <v>0</v>
      </c>
      <c r="CH33" s="705">
        <v>0</v>
      </c>
      <c r="CI33" s="705">
        <v>0</v>
      </c>
      <c r="CJ33" s="705">
        <v>0</v>
      </c>
      <c r="CK33" s="705">
        <v>0</v>
      </c>
      <c r="CL33" s="705">
        <v>0</v>
      </c>
      <c r="CM33" s="705">
        <v>0</v>
      </c>
      <c r="CN33" s="705">
        <v>0</v>
      </c>
      <c r="CO33" s="705">
        <v>0</v>
      </c>
      <c r="CP33" s="705">
        <v>0</v>
      </c>
      <c r="CQ33" s="705">
        <v>0</v>
      </c>
      <c r="CR33" s="705">
        <v>0</v>
      </c>
      <c r="CS33" s="706">
        <v>0.24659804063710361</v>
      </c>
    </row>
    <row r="34" spans="2:97" ht="20.100000000000001" customHeight="1">
      <c r="B34" s="547" t="s">
        <v>113</v>
      </c>
      <c r="C34" s="640" t="s">
        <v>15</v>
      </c>
      <c r="D34" s="707">
        <v>0.92197093867568003</v>
      </c>
      <c r="E34" s="708">
        <v>0.72337859912085756</v>
      </c>
      <c r="F34" s="708">
        <v>0.49534489164954887</v>
      </c>
      <c r="G34" s="708">
        <v>2.7162943563004822E-2</v>
      </c>
      <c r="H34" s="709">
        <v>8.2966439753503596E-2</v>
      </c>
      <c r="I34" s="710">
        <v>8.2691269568631307E-2</v>
      </c>
      <c r="K34" s="730" t="s">
        <v>193</v>
      </c>
      <c r="L34" s="771">
        <v>438034</v>
      </c>
      <c r="M34" s="731">
        <v>485561</v>
      </c>
      <c r="O34" s="547" t="s">
        <v>113</v>
      </c>
      <c r="P34" s="640" t="s">
        <v>15</v>
      </c>
      <c r="Q34" s="767">
        <v>1.1322521129976119E-4</v>
      </c>
      <c r="R34" s="709">
        <v>2.6769265323394733E-4</v>
      </c>
      <c r="S34" s="709">
        <v>1.833330895848726E-4</v>
      </c>
      <c r="T34" s="709">
        <v>1.0065484297547897E-4</v>
      </c>
      <c r="U34" s="709">
        <v>1.5188259790007409E-4</v>
      </c>
      <c r="V34" s="709">
        <v>3.2507388246351751E-4</v>
      </c>
      <c r="W34" s="709">
        <v>1.3205708309951207E-4</v>
      </c>
      <c r="X34" s="709">
        <v>1.1002941871875631E-4</v>
      </c>
      <c r="Y34" s="709">
        <v>3.2155807429952205E-4</v>
      </c>
      <c r="Z34" s="709">
        <v>1.1038228726766746E-4</v>
      </c>
      <c r="AA34" s="709">
        <v>1.715150614529954E-4</v>
      </c>
      <c r="AB34" s="709">
        <v>6.3195574933118154E-4</v>
      </c>
      <c r="AC34" s="709">
        <v>4.3860212063796578E-4</v>
      </c>
      <c r="AD34" s="709">
        <v>4.9825548341969107E-4</v>
      </c>
      <c r="AE34" s="709">
        <v>1.4486593273801442E-4</v>
      </c>
      <c r="AF34" s="709">
        <v>1.2334426583331E-3</v>
      </c>
      <c r="AG34" s="709">
        <v>1.1175589298509634E-3</v>
      </c>
      <c r="AH34" s="709">
        <v>3.9881761174099492E-4</v>
      </c>
      <c r="AI34" s="709">
        <v>2.7481637541039726E-4</v>
      </c>
      <c r="AJ34" s="709">
        <v>1.4805783756965293E-4</v>
      </c>
      <c r="AK34" s="709">
        <v>3.0793275276536807E-4</v>
      </c>
      <c r="AL34" s="709">
        <v>5.3651042013525127E-4</v>
      </c>
      <c r="AM34" s="709">
        <v>4.4930772431687322E-4</v>
      </c>
      <c r="AN34" s="709">
        <v>3.0231496352788241E-4</v>
      </c>
      <c r="AO34" s="709">
        <v>3.9704410876996714E-4</v>
      </c>
      <c r="AP34" s="709">
        <v>3.7898670860159737E-4</v>
      </c>
      <c r="AQ34" s="709">
        <v>5.9207110321248723E-5</v>
      </c>
      <c r="AR34" s="709">
        <v>5.605144621151927E-4</v>
      </c>
      <c r="AS34" s="709">
        <v>2.8716533876437362E-3</v>
      </c>
      <c r="AT34" s="709">
        <v>1.805779552688679E-4</v>
      </c>
      <c r="AU34" s="709">
        <v>1.0001527447071445</v>
      </c>
      <c r="AV34" s="709">
        <v>2.1563697366888909E-4</v>
      </c>
      <c r="AW34" s="709">
        <v>2.6241130445997464E-4</v>
      </c>
      <c r="AX34" s="709">
        <v>1.1606731480130487E-3</v>
      </c>
      <c r="AY34" s="709">
        <v>3.9342982606187129E-4</v>
      </c>
      <c r="AZ34" s="709">
        <v>3.6644987264670975E-4</v>
      </c>
      <c r="BA34" s="709">
        <v>5.6417891139696206E-4</v>
      </c>
      <c r="BB34" s="709">
        <v>1.2743304805682944E-4</v>
      </c>
      <c r="BC34" s="710">
        <v>4.6764856324569236E-4</v>
      </c>
      <c r="BE34" s="547" t="s">
        <v>113</v>
      </c>
      <c r="BF34" s="640" t="s">
        <v>15</v>
      </c>
      <c r="BG34" s="767">
        <v>9.484089254763976E-6</v>
      </c>
      <c r="BH34" s="709">
        <v>0</v>
      </c>
      <c r="BI34" s="709">
        <v>8.7172358104047092E-5</v>
      </c>
      <c r="BJ34" s="709">
        <v>0</v>
      </c>
      <c r="BK34" s="709">
        <v>6.8293053078878483E-5</v>
      </c>
      <c r="BL34" s="709">
        <v>2.0219278070676485E-4</v>
      </c>
      <c r="BM34" s="709">
        <v>0</v>
      </c>
      <c r="BN34" s="709">
        <v>2.0439587392862495E-5</v>
      </c>
      <c r="BO34" s="709">
        <v>1.7960415244800459E-4</v>
      </c>
      <c r="BP34" s="709">
        <v>5.864414731409805E-5</v>
      </c>
      <c r="BQ34" s="709">
        <v>8.1035088193187656E-5</v>
      </c>
      <c r="BR34" s="709">
        <v>5.7535249680567278E-4</v>
      </c>
      <c r="BS34" s="709">
        <v>3.6370249136206582E-4</v>
      </c>
      <c r="BT34" s="709">
        <v>4.2162777198601119E-4</v>
      </c>
      <c r="BU34" s="709">
        <v>0</v>
      </c>
      <c r="BV34" s="709">
        <v>1.1050897180195996E-3</v>
      </c>
      <c r="BW34" s="709">
        <v>9.8455906314351676E-4</v>
      </c>
      <c r="BX34" s="709">
        <v>2.1502293577981653E-4</v>
      </c>
      <c r="BY34" s="709">
        <v>2.0167358978989827E-4</v>
      </c>
      <c r="BZ34" s="709">
        <v>3.2270556344391374E-5</v>
      </c>
      <c r="CA34" s="709">
        <v>1.3068478829064296E-4</v>
      </c>
      <c r="CB34" s="709">
        <v>4.277366522018089E-4</v>
      </c>
      <c r="CC34" s="709">
        <v>1.3759889920880633E-4</v>
      </c>
      <c r="CD34" s="709">
        <v>1.4679388803629813E-4</v>
      </c>
      <c r="CE34" s="709">
        <v>2.0501059800549011E-4</v>
      </c>
      <c r="CF34" s="709">
        <v>1.7853304136501263E-4</v>
      </c>
      <c r="CG34" s="709">
        <v>1.2852462724644984E-6</v>
      </c>
      <c r="CH34" s="709">
        <v>3.711009628808964E-4</v>
      </c>
      <c r="CI34" s="709">
        <v>2.636490508297883E-3</v>
      </c>
      <c r="CJ34" s="709">
        <v>2.598051461403947E-5</v>
      </c>
      <c r="CK34" s="709">
        <v>0</v>
      </c>
      <c r="CL34" s="709">
        <v>9.6909310831230644E-5</v>
      </c>
      <c r="CM34" s="709">
        <v>0</v>
      </c>
      <c r="CN34" s="709">
        <v>1.0161851804650975E-3</v>
      </c>
      <c r="CO34" s="709">
        <v>2.2780340566091464E-4</v>
      </c>
      <c r="CP34" s="709">
        <v>2.3133368496053446E-4</v>
      </c>
      <c r="CQ34" s="709">
        <v>4.5260937386342511E-4</v>
      </c>
      <c r="CR34" s="709">
        <v>0</v>
      </c>
      <c r="CS34" s="710">
        <v>2.6925705764172241E-4</v>
      </c>
    </row>
    <row r="35" spans="2:97" ht="20.100000000000001" customHeight="1">
      <c r="B35" s="537" t="s">
        <v>114</v>
      </c>
      <c r="C35" s="590" t="s">
        <v>358</v>
      </c>
      <c r="D35" s="699">
        <v>0.9679010243550934</v>
      </c>
      <c r="E35" s="700">
        <v>0.62669725890219696</v>
      </c>
      <c r="F35" s="700">
        <v>0.57934001170090199</v>
      </c>
      <c r="G35" s="700">
        <v>6.5400081596808865E-2</v>
      </c>
      <c r="H35" s="701">
        <v>0.12236415647623389</v>
      </c>
      <c r="I35" s="702">
        <v>0.11983195207655117</v>
      </c>
      <c r="K35" s="730" t="s">
        <v>194</v>
      </c>
      <c r="L35" s="771">
        <v>452812</v>
      </c>
      <c r="M35" s="731">
        <v>446952</v>
      </c>
      <c r="O35" s="537" t="s">
        <v>114</v>
      </c>
      <c r="P35" s="590" t="s">
        <v>358</v>
      </c>
      <c r="Q35" s="765">
        <v>6.2185726372781711E-4</v>
      </c>
      <c r="R35" s="701">
        <v>5.908692354018696E-4</v>
      </c>
      <c r="S35" s="701">
        <v>1.8498360339776966E-4</v>
      </c>
      <c r="T35" s="701">
        <v>8.1937911353341627E-5</v>
      </c>
      <c r="U35" s="701">
        <v>1.0057826042487799E-4</v>
      </c>
      <c r="V35" s="701">
        <v>1.0016011754388035E-4</v>
      </c>
      <c r="W35" s="701">
        <v>1.2477068654135416E-4</v>
      </c>
      <c r="X35" s="701">
        <v>4.7087167768472134E-5</v>
      </c>
      <c r="Y35" s="701">
        <v>1.2467379316876461E-4</v>
      </c>
      <c r="Z35" s="701">
        <v>4.1405753312978593E-5</v>
      </c>
      <c r="AA35" s="701">
        <v>8.390223570221134E-5</v>
      </c>
      <c r="AB35" s="701">
        <v>7.2825648364505945E-5</v>
      </c>
      <c r="AC35" s="701">
        <v>7.2459721329421844E-5</v>
      </c>
      <c r="AD35" s="701">
        <v>6.1495587446596623E-5</v>
      </c>
      <c r="AE35" s="701">
        <v>5.4759412245440789E-5</v>
      </c>
      <c r="AF35" s="701">
        <v>7.0559364987653992E-5</v>
      </c>
      <c r="AG35" s="701">
        <v>7.3057977956816347E-5</v>
      </c>
      <c r="AH35" s="701">
        <v>2.8594717954190288E-5</v>
      </c>
      <c r="AI35" s="701">
        <v>5.5341631950757753E-5</v>
      </c>
      <c r="AJ35" s="701">
        <v>1.5057228823665112E-4</v>
      </c>
      <c r="AK35" s="701">
        <v>1.4133282426699736E-4</v>
      </c>
      <c r="AL35" s="701">
        <v>1.191486040880138E-4</v>
      </c>
      <c r="AM35" s="701">
        <v>6.5555167775352278E-4</v>
      </c>
      <c r="AN35" s="701">
        <v>1.6050532835718153E-4</v>
      </c>
      <c r="AO35" s="701">
        <v>2.0970652834729648E-4</v>
      </c>
      <c r="AP35" s="701">
        <v>4.1897013585815443E-4</v>
      </c>
      <c r="AQ35" s="701">
        <v>6.2877368440301449E-5</v>
      </c>
      <c r="AR35" s="701">
        <v>1.3993879170509692E-3</v>
      </c>
      <c r="AS35" s="701">
        <v>1.5005360686588811E-3</v>
      </c>
      <c r="AT35" s="701">
        <v>1.5498755640788175E-4</v>
      </c>
      <c r="AU35" s="701">
        <v>1.5368654446413246E-4</v>
      </c>
      <c r="AV35" s="701">
        <v>1.015568247459572</v>
      </c>
      <c r="AW35" s="701">
        <v>2.0866504748823155E-4</v>
      </c>
      <c r="AX35" s="701">
        <v>1.504980101404703E-4</v>
      </c>
      <c r="AY35" s="701">
        <v>2.2062497727218458E-4</v>
      </c>
      <c r="AZ35" s="701">
        <v>2.2778174296251533E-4</v>
      </c>
      <c r="BA35" s="701">
        <v>1.650653701424076E-4</v>
      </c>
      <c r="BB35" s="701">
        <v>1.1378111729590087E-4</v>
      </c>
      <c r="BC35" s="702">
        <v>4.588932467723939E-3</v>
      </c>
      <c r="BE35" s="537" t="s">
        <v>114</v>
      </c>
      <c r="BF35" s="590" t="s">
        <v>358</v>
      </c>
      <c r="BG35" s="765">
        <v>4.1492890489592399E-4</v>
      </c>
      <c r="BH35" s="701">
        <v>0</v>
      </c>
      <c r="BI35" s="701">
        <v>0</v>
      </c>
      <c r="BJ35" s="701">
        <v>0</v>
      </c>
      <c r="BK35" s="701">
        <v>0</v>
      </c>
      <c r="BL35" s="701">
        <v>2.5274097588345607E-5</v>
      </c>
      <c r="BM35" s="701">
        <v>0</v>
      </c>
      <c r="BN35" s="701">
        <v>0</v>
      </c>
      <c r="BO35" s="701">
        <v>0</v>
      </c>
      <c r="BP35" s="701">
        <v>0</v>
      </c>
      <c r="BQ35" s="701">
        <v>0</v>
      </c>
      <c r="BR35" s="701">
        <v>0</v>
      </c>
      <c r="BS35" s="701">
        <v>0</v>
      </c>
      <c r="BT35" s="701">
        <v>0</v>
      </c>
      <c r="BU35" s="701">
        <v>0</v>
      </c>
      <c r="BV35" s="701">
        <v>0</v>
      </c>
      <c r="BW35" s="701">
        <v>0</v>
      </c>
      <c r="BX35" s="701">
        <v>0</v>
      </c>
      <c r="BY35" s="701">
        <v>0</v>
      </c>
      <c r="BZ35" s="701">
        <v>1.6135278172195687E-5</v>
      </c>
      <c r="CA35" s="701">
        <v>0</v>
      </c>
      <c r="CB35" s="701">
        <v>0</v>
      </c>
      <c r="CC35" s="701">
        <v>4.6439628482972134E-4</v>
      </c>
      <c r="CD35" s="701">
        <v>0</v>
      </c>
      <c r="CE35" s="701">
        <v>4.1697070780777653E-5</v>
      </c>
      <c r="CF35" s="701">
        <v>2.878389850578775E-4</v>
      </c>
      <c r="CG35" s="701">
        <v>1.0281970179715987E-5</v>
      </c>
      <c r="CH35" s="701">
        <v>1.2394051575827997E-3</v>
      </c>
      <c r="CI35" s="701">
        <v>1.2812536781396601E-3</v>
      </c>
      <c r="CJ35" s="701">
        <v>4.9962528103922057E-5</v>
      </c>
      <c r="CK35" s="701">
        <v>3.6806203072091084E-5</v>
      </c>
      <c r="CL35" s="701">
        <v>1.5760325328145693E-2</v>
      </c>
      <c r="CM35" s="701">
        <v>3.4277096044423117E-5</v>
      </c>
      <c r="CN35" s="701">
        <v>2.850684499654564E-5</v>
      </c>
      <c r="CO35" s="701">
        <v>1.4237712853807165E-5</v>
      </c>
      <c r="CP35" s="701">
        <v>1.0641349508184585E-4</v>
      </c>
      <c r="CQ35" s="701">
        <v>4.8493861485366975E-5</v>
      </c>
      <c r="CR35" s="701">
        <v>0</v>
      </c>
      <c r="CS35" s="702">
        <v>4.4738095731240036E-3</v>
      </c>
    </row>
    <row r="36" spans="2:97" ht="20.100000000000001" customHeight="1">
      <c r="B36" s="537" t="s">
        <v>115</v>
      </c>
      <c r="C36" s="590" t="s">
        <v>359</v>
      </c>
      <c r="D36" s="699">
        <v>0.89518678043268207</v>
      </c>
      <c r="E36" s="700">
        <v>0.53840748611777611</v>
      </c>
      <c r="F36" s="700">
        <v>0.45057242750394189</v>
      </c>
      <c r="G36" s="700">
        <v>1.3692889711503835E-2</v>
      </c>
      <c r="H36" s="701">
        <v>0.16701515047645163</v>
      </c>
      <c r="I36" s="702">
        <v>0.14883115102488517</v>
      </c>
      <c r="K36" s="730" t="s">
        <v>195</v>
      </c>
      <c r="L36" s="771">
        <v>463838</v>
      </c>
      <c r="M36" s="731">
        <v>479770</v>
      </c>
      <c r="O36" s="537" t="s">
        <v>115</v>
      </c>
      <c r="P36" s="590" t="s">
        <v>359</v>
      </c>
      <c r="Q36" s="765">
        <v>1.6713211648693418E-3</v>
      </c>
      <c r="R36" s="701">
        <v>2.0629553210411524E-3</v>
      </c>
      <c r="S36" s="701">
        <v>1.3884299826712814E-3</v>
      </c>
      <c r="T36" s="701">
        <v>1.0910419264293916E-3</v>
      </c>
      <c r="U36" s="701">
        <v>7.2267280978683887E-4</v>
      </c>
      <c r="V36" s="701">
        <v>2.0784183058116753E-3</v>
      </c>
      <c r="W36" s="701">
        <v>1.3967167150024387E-3</v>
      </c>
      <c r="X36" s="701">
        <v>5.6376163716663063E-4</v>
      </c>
      <c r="Y36" s="701">
        <v>1.5399681063802751E-3</v>
      </c>
      <c r="Z36" s="701">
        <v>7.9371946863475624E-4</v>
      </c>
      <c r="AA36" s="701">
        <v>6.5240418472333308E-4</v>
      </c>
      <c r="AB36" s="701">
        <v>1.1701877840445938E-3</v>
      </c>
      <c r="AC36" s="701">
        <v>1.0131881815175906E-3</v>
      </c>
      <c r="AD36" s="701">
        <v>1.7233672741491294E-3</v>
      </c>
      <c r="AE36" s="701">
        <v>1.1831612757679081E-3</v>
      </c>
      <c r="AF36" s="701">
        <v>1.5799909774446353E-3</v>
      </c>
      <c r="AG36" s="701">
        <v>1.0119628821151554E-3</v>
      </c>
      <c r="AH36" s="701">
        <v>3.5328422494399647E-4</v>
      </c>
      <c r="AI36" s="701">
        <v>6.2546829437375325E-4</v>
      </c>
      <c r="AJ36" s="701">
        <v>9.0560955313379759E-4</v>
      </c>
      <c r="AK36" s="701">
        <v>1.4723393016163565E-3</v>
      </c>
      <c r="AL36" s="701">
        <v>2.7171187906725354E-3</v>
      </c>
      <c r="AM36" s="701">
        <v>1.1593590582479442E-2</v>
      </c>
      <c r="AN36" s="701">
        <v>3.7866803934061598E-3</v>
      </c>
      <c r="AO36" s="701">
        <v>1.0614056399323459E-3</v>
      </c>
      <c r="AP36" s="701">
        <v>3.4325518932154793E-3</v>
      </c>
      <c r="AQ36" s="701">
        <v>6.4574847368880034E-4</v>
      </c>
      <c r="AR36" s="701">
        <v>1.7697232692947926E-3</v>
      </c>
      <c r="AS36" s="701">
        <v>2.3992327905121356E-3</v>
      </c>
      <c r="AT36" s="701">
        <v>5.3866887026802676E-4</v>
      </c>
      <c r="AU36" s="701">
        <v>2.761863423764097E-3</v>
      </c>
      <c r="AV36" s="701">
        <v>1.3310459436534667E-3</v>
      </c>
      <c r="AW36" s="701">
        <v>1.0006249830875542</v>
      </c>
      <c r="AX36" s="701">
        <v>2.723613262649222E-3</v>
      </c>
      <c r="AY36" s="701">
        <v>2.6713076292002353E-3</v>
      </c>
      <c r="AZ36" s="701">
        <v>1.9299365559194005E-3</v>
      </c>
      <c r="BA36" s="701">
        <v>1.0280548919091942E-2</v>
      </c>
      <c r="BB36" s="701">
        <v>3.8667050171449903E-4</v>
      </c>
      <c r="BC36" s="702">
        <v>2.1681224848509695E-3</v>
      </c>
      <c r="BE36" s="537" t="s">
        <v>115</v>
      </c>
      <c r="BF36" s="590" t="s">
        <v>359</v>
      </c>
      <c r="BG36" s="765">
        <v>1.2969492055889737E-3</v>
      </c>
      <c r="BH36" s="701">
        <v>1.3127051101734647E-3</v>
      </c>
      <c r="BI36" s="701">
        <v>8.556655150739359E-4</v>
      </c>
      <c r="BJ36" s="701">
        <v>7.8539905752113097E-4</v>
      </c>
      <c r="BK36" s="701">
        <v>3.1870091436809957E-4</v>
      </c>
      <c r="BL36" s="701">
        <v>1.7388579140781779E-3</v>
      </c>
      <c r="BM36" s="701">
        <v>8.0200501253132835E-4</v>
      </c>
      <c r="BN36" s="701">
        <v>1.8395628653576247E-4</v>
      </c>
      <c r="BO36" s="701">
        <v>1.0955853299328281E-3</v>
      </c>
      <c r="BP36" s="701">
        <v>6.1576354679802956E-4</v>
      </c>
      <c r="BQ36" s="701">
        <v>3.7816374490154235E-4</v>
      </c>
      <c r="BR36" s="701">
        <v>9.4895801421195384E-4</v>
      </c>
      <c r="BS36" s="701">
        <v>8.3651573013275137E-4</v>
      </c>
      <c r="BT36" s="701">
        <v>1.6143145516450703E-3</v>
      </c>
      <c r="BU36" s="701">
        <v>9.6948959224408323E-4</v>
      </c>
      <c r="BV36" s="701">
        <v>1.2212402889826206E-3</v>
      </c>
      <c r="BW36" s="701">
        <v>6.9335145291796955E-4</v>
      </c>
      <c r="BX36" s="701">
        <v>7.1674311926605509E-5</v>
      </c>
      <c r="BY36" s="701">
        <v>4.2140750105351877E-4</v>
      </c>
      <c r="BZ36" s="701">
        <v>5.8087001419904476E-4</v>
      </c>
      <c r="CA36" s="701">
        <v>1.0669833980691736E-3</v>
      </c>
      <c r="CB36" s="701">
        <v>2.4353393262457829E-3</v>
      </c>
      <c r="CC36" s="701">
        <v>1.1059511523907809E-2</v>
      </c>
      <c r="CD36" s="701">
        <v>3.5363982117835456E-3</v>
      </c>
      <c r="CE36" s="701">
        <v>5.9997451845674506E-4</v>
      </c>
      <c r="CF36" s="701">
        <v>3.2573171220473731E-3</v>
      </c>
      <c r="CG36" s="701">
        <v>3.9328535937413646E-4</v>
      </c>
      <c r="CH36" s="701">
        <v>1.2394051575827997E-3</v>
      </c>
      <c r="CI36" s="701">
        <v>1.8596674121029711E-3</v>
      </c>
      <c r="CJ36" s="701">
        <v>1.9985011241568822E-6</v>
      </c>
      <c r="CK36" s="701">
        <v>2.5904556257405056E-3</v>
      </c>
      <c r="CL36" s="701">
        <v>9.2333037819755865E-4</v>
      </c>
      <c r="CM36" s="701">
        <v>0</v>
      </c>
      <c r="CN36" s="701">
        <v>2.5354323314574711E-3</v>
      </c>
      <c r="CO36" s="701">
        <v>1.9505666609715814E-3</v>
      </c>
      <c r="CP36" s="701">
        <v>1.4157621519584711E-3</v>
      </c>
      <c r="CQ36" s="701">
        <v>1.0802007645865494E-2</v>
      </c>
      <c r="CR36" s="701">
        <v>0</v>
      </c>
      <c r="CS36" s="702">
        <v>1.7605269153497234E-3</v>
      </c>
    </row>
    <row r="37" spans="2:97" ht="20.100000000000001" customHeight="1">
      <c r="B37" s="537" t="s">
        <v>116</v>
      </c>
      <c r="C37" s="590" t="s">
        <v>16</v>
      </c>
      <c r="D37" s="699">
        <v>0.68029765449198465</v>
      </c>
      <c r="E37" s="700">
        <v>0.61209562201935785</v>
      </c>
      <c r="F37" s="700">
        <v>0.35566816690925435</v>
      </c>
      <c r="G37" s="700">
        <v>2.0864615101152523E-2</v>
      </c>
      <c r="H37" s="701">
        <v>0.12091597523593606</v>
      </c>
      <c r="I37" s="702">
        <v>9.9052901996820653E-2</v>
      </c>
      <c r="K37" s="730" t="s">
        <v>418</v>
      </c>
      <c r="L37" s="771">
        <v>486915</v>
      </c>
      <c r="M37" s="731">
        <v>519088</v>
      </c>
      <c r="O37" s="537" t="s">
        <v>116</v>
      </c>
      <c r="P37" s="590" t="s">
        <v>16</v>
      </c>
      <c r="Q37" s="765">
        <v>3.040170461973957E-2</v>
      </c>
      <c r="R37" s="701">
        <v>7.2699807591545942E-2</v>
      </c>
      <c r="S37" s="701">
        <v>3.6383717886697205E-2</v>
      </c>
      <c r="T37" s="701">
        <v>3.0491558475267817E-2</v>
      </c>
      <c r="U37" s="701">
        <v>2.193157041579108E-2</v>
      </c>
      <c r="V37" s="701">
        <v>4.6547735942080587E-2</v>
      </c>
      <c r="W37" s="701">
        <v>4.8720447461361033E-2</v>
      </c>
      <c r="X37" s="701">
        <v>2.4982757313415455E-2</v>
      </c>
      <c r="Y37" s="701">
        <v>6.4132144059304702E-2</v>
      </c>
      <c r="Z37" s="701">
        <v>1.4105673975635502E-2</v>
      </c>
      <c r="AA37" s="701">
        <v>3.1512602287746501E-2</v>
      </c>
      <c r="AB37" s="701">
        <v>3.0449556640879397E-2</v>
      </c>
      <c r="AC37" s="701">
        <v>3.349244615832403E-2</v>
      </c>
      <c r="AD37" s="701">
        <v>3.9701378814616363E-2</v>
      </c>
      <c r="AE37" s="701">
        <v>3.0104723370369402E-2</v>
      </c>
      <c r="AF37" s="701">
        <v>5.702753270211413E-2</v>
      </c>
      <c r="AG37" s="701">
        <v>5.1439181426418235E-2</v>
      </c>
      <c r="AH37" s="701">
        <v>1.781591460754535E-2</v>
      </c>
      <c r="AI37" s="701">
        <v>2.678532731093804E-2</v>
      </c>
      <c r="AJ37" s="701">
        <v>4.5679747053535058E-2</v>
      </c>
      <c r="AK37" s="701">
        <v>0.10764190694905153</v>
      </c>
      <c r="AL37" s="701">
        <v>6.588554861730922E-2</v>
      </c>
      <c r="AM37" s="701">
        <v>0.16189474921561797</v>
      </c>
      <c r="AN37" s="701">
        <v>6.7330122703365372E-2</v>
      </c>
      <c r="AO37" s="701">
        <v>8.0090935605113531E-2</v>
      </c>
      <c r="AP37" s="701">
        <v>9.7487111676340388E-2</v>
      </c>
      <c r="AQ37" s="701">
        <v>2.8347976803243743E-2</v>
      </c>
      <c r="AR37" s="701">
        <v>0.1350569320933647</v>
      </c>
      <c r="AS37" s="701">
        <v>0.10616240538479976</v>
      </c>
      <c r="AT37" s="701">
        <v>7.2088170277983851E-2</v>
      </c>
      <c r="AU37" s="701">
        <v>5.9842569010213197E-2</v>
      </c>
      <c r="AV37" s="701">
        <v>5.4102351804447085E-2</v>
      </c>
      <c r="AW37" s="701">
        <v>8.9335726841304933E-2</v>
      </c>
      <c r="AX37" s="701">
        <v>1.1013343079400071</v>
      </c>
      <c r="AY37" s="701">
        <v>4.4788073871490523E-2</v>
      </c>
      <c r="AZ37" s="701">
        <v>4.5861210390298779E-2</v>
      </c>
      <c r="BA37" s="701">
        <v>5.2152108900296333E-2</v>
      </c>
      <c r="BB37" s="701">
        <v>2.4921020798183261E-2</v>
      </c>
      <c r="BC37" s="702">
        <v>7.6096892116643083E-2</v>
      </c>
      <c r="BE37" s="537" t="s">
        <v>116</v>
      </c>
      <c r="BF37" s="590" t="s">
        <v>16</v>
      </c>
      <c r="BG37" s="765">
        <v>1.4456123046573991E-2</v>
      </c>
      <c r="BH37" s="701">
        <v>1.8284106891701828E-2</v>
      </c>
      <c r="BI37" s="701">
        <v>2.6332934175693594E-2</v>
      </c>
      <c r="BJ37" s="701">
        <v>2.1056174732590322E-2</v>
      </c>
      <c r="BK37" s="701">
        <v>1.0805478620480327E-2</v>
      </c>
      <c r="BL37" s="701">
        <v>4.2799156856104456E-2</v>
      </c>
      <c r="BM37" s="701">
        <v>3.9598997493734335E-2</v>
      </c>
      <c r="BN37" s="701">
        <v>1.8123100821671415E-2</v>
      </c>
      <c r="BO37" s="701">
        <v>5.9179568231617512E-2</v>
      </c>
      <c r="BP37" s="701">
        <v>8.2688247712878263E-3</v>
      </c>
      <c r="BQ37" s="701">
        <v>2.2203614164933418E-2</v>
      </c>
      <c r="BR37" s="701">
        <v>2.3828559900172606E-2</v>
      </c>
      <c r="BS37" s="701">
        <v>3.1060192762320422E-2</v>
      </c>
      <c r="BT37" s="701">
        <v>4.0900781744095047E-2</v>
      </c>
      <c r="BU37" s="701">
        <v>2.45794126033647E-2</v>
      </c>
      <c r="BV37" s="701">
        <v>5.5592981850643639E-2</v>
      </c>
      <c r="BW37" s="701">
        <v>5.0781060411712091E-2</v>
      </c>
      <c r="BX37" s="701">
        <v>9.8910550458715593E-3</v>
      </c>
      <c r="BY37" s="701">
        <v>2.3219553308048882E-2</v>
      </c>
      <c r="BZ37" s="701">
        <v>3.7853362591971085E-2</v>
      </c>
      <c r="CA37" s="701">
        <v>0.12456576257055324</v>
      </c>
      <c r="CB37" s="701">
        <v>6.7006326363065624E-2</v>
      </c>
      <c r="CC37" s="701">
        <v>0.1759717922256622</v>
      </c>
      <c r="CD37" s="701">
        <v>6.3014612664309064E-2</v>
      </c>
      <c r="CE37" s="701">
        <v>8.4450467354668338E-2</v>
      </c>
      <c r="CF37" s="701">
        <v>0.1125705478778251</v>
      </c>
      <c r="CG37" s="701">
        <v>2.67716798554355E-2</v>
      </c>
      <c r="CH37" s="701">
        <v>0.15464461678421199</v>
      </c>
      <c r="CI37" s="701">
        <v>0.11565584382829183</v>
      </c>
      <c r="CJ37" s="701">
        <v>7.771371471396453E-2</v>
      </c>
      <c r="CK37" s="701">
        <v>6.3580086792532201E-2</v>
      </c>
      <c r="CL37" s="701">
        <v>5.6248676470060405E-2</v>
      </c>
      <c r="CM37" s="701">
        <v>9.3987797353808189E-2</v>
      </c>
      <c r="CN37" s="701">
        <v>0.12182819427582553</v>
      </c>
      <c r="CO37" s="701">
        <v>2.1513184122102624E-2</v>
      </c>
      <c r="CP37" s="701">
        <v>3.3224143834031959E-2</v>
      </c>
      <c r="CQ37" s="701">
        <v>4.7681589305487083E-2</v>
      </c>
      <c r="CR37" s="701">
        <v>0</v>
      </c>
      <c r="CS37" s="702">
        <v>5.4990576002982537E-2</v>
      </c>
    </row>
    <row r="38" spans="2:97" ht="19.5" customHeight="1">
      <c r="B38" s="542" t="s">
        <v>360</v>
      </c>
      <c r="C38" s="615" t="s">
        <v>92</v>
      </c>
      <c r="D38" s="703">
        <v>0.7101021969008402</v>
      </c>
      <c r="E38" s="704">
        <v>0.46535964462668716</v>
      </c>
      <c r="F38" s="704">
        <v>0.23496497522637963</v>
      </c>
      <c r="G38" s="704">
        <v>8.213520423729118E-3</v>
      </c>
      <c r="H38" s="705">
        <v>0.11721908992539438</v>
      </c>
      <c r="I38" s="706">
        <v>0.11081211914118116</v>
      </c>
      <c r="K38" s="730" t="s">
        <v>429</v>
      </c>
      <c r="L38" s="771">
        <v>472503</v>
      </c>
      <c r="M38" s="731">
        <v>444231</v>
      </c>
      <c r="O38" s="542" t="s">
        <v>360</v>
      </c>
      <c r="P38" s="615" t="s">
        <v>92</v>
      </c>
      <c r="Q38" s="766">
        <v>0</v>
      </c>
      <c r="R38" s="705">
        <v>0</v>
      </c>
      <c r="S38" s="705">
        <v>0</v>
      </c>
      <c r="T38" s="705">
        <v>0</v>
      </c>
      <c r="U38" s="705">
        <v>0</v>
      </c>
      <c r="V38" s="705">
        <v>0</v>
      </c>
      <c r="W38" s="705">
        <v>0</v>
      </c>
      <c r="X38" s="705">
        <v>0</v>
      </c>
      <c r="Y38" s="705">
        <v>0</v>
      </c>
      <c r="Z38" s="705">
        <v>0</v>
      </c>
      <c r="AA38" s="705">
        <v>0</v>
      </c>
      <c r="AB38" s="705">
        <v>0</v>
      </c>
      <c r="AC38" s="705">
        <v>0</v>
      </c>
      <c r="AD38" s="705">
        <v>0</v>
      </c>
      <c r="AE38" s="705">
        <v>0</v>
      </c>
      <c r="AF38" s="705">
        <v>0</v>
      </c>
      <c r="AG38" s="705">
        <v>0</v>
      </c>
      <c r="AH38" s="705">
        <v>0</v>
      </c>
      <c r="AI38" s="705">
        <v>0</v>
      </c>
      <c r="AJ38" s="705">
        <v>0</v>
      </c>
      <c r="AK38" s="705">
        <v>0</v>
      </c>
      <c r="AL38" s="705">
        <v>0</v>
      </c>
      <c r="AM38" s="705">
        <v>0</v>
      </c>
      <c r="AN38" s="705">
        <v>0</v>
      </c>
      <c r="AO38" s="705">
        <v>0</v>
      </c>
      <c r="AP38" s="705">
        <v>0</v>
      </c>
      <c r="AQ38" s="705">
        <v>0</v>
      </c>
      <c r="AR38" s="705">
        <v>0</v>
      </c>
      <c r="AS38" s="705">
        <v>0</v>
      </c>
      <c r="AT38" s="705">
        <v>0</v>
      </c>
      <c r="AU38" s="705">
        <v>0</v>
      </c>
      <c r="AV38" s="705">
        <v>0</v>
      </c>
      <c r="AW38" s="705">
        <v>0</v>
      </c>
      <c r="AX38" s="705">
        <v>0</v>
      </c>
      <c r="AY38" s="705">
        <v>1</v>
      </c>
      <c r="AZ38" s="705">
        <v>0</v>
      </c>
      <c r="BA38" s="705">
        <v>0</v>
      </c>
      <c r="BB38" s="705">
        <v>0</v>
      </c>
      <c r="BC38" s="706">
        <v>0</v>
      </c>
      <c r="BE38" s="542" t="s">
        <v>360</v>
      </c>
      <c r="BF38" s="615" t="s">
        <v>92</v>
      </c>
      <c r="BG38" s="766">
        <v>0</v>
      </c>
      <c r="BH38" s="705">
        <v>0</v>
      </c>
      <c r="BI38" s="705">
        <v>0</v>
      </c>
      <c r="BJ38" s="705">
        <v>0</v>
      </c>
      <c r="BK38" s="705">
        <v>0</v>
      </c>
      <c r="BL38" s="705">
        <v>0</v>
      </c>
      <c r="BM38" s="705">
        <v>0</v>
      </c>
      <c r="BN38" s="705">
        <v>0</v>
      </c>
      <c r="BO38" s="705">
        <v>0</v>
      </c>
      <c r="BP38" s="705">
        <v>0</v>
      </c>
      <c r="BQ38" s="705">
        <v>0</v>
      </c>
      <c r="BR38" s="705">
        <v>0</v>
      </c>
      <c r="BS38" s="705">
        <v>0</v>
      </c>
      <c r="BT38" s="705">
        <v>0</v>
      </c>
      <c r="BU38" s="705">
        <v>0</v>
      </c>
      <c r="BV38" s="705">
        <v>0</v>
      </c>
      <c r="BW38" s="705">
        <v>0</v>
      </c>
      <c r="BX38" s="705">
        <v>0</v>
      </c>
      <c r="BY38" s="705">
        <v>0</v>
      </c>
      <c r="BZ38" s="705">
        <v>0</v>
      </c>
      <c r="CA38" s="705">
        <v>0</v>
      </c>
      <c r="CB38" s="705">
        <v>0</v>
      </c>
      <c r="CC38" s="705">
        <v>0</v>
      </c>
      <c r="CD38" s="705">
        <v>0</v>
      </c>
      <c r="CE38" s="705">
        <v>0</v>
      </c>
      <c r="CF38" s="705">
        <v>0</v>
      </c>
      <c r="CG38" s="705">
        <v>0</v>
      </c>
      <c r="CH38" s="705">
        <v>0</v>
      </c>
      <c r="CI38" s="705">
        <v>0</v>
      </c>
      <c r="CJ38" s="705">
        <v>0</v>
      </c>
      <c r="CK38" s="705">
        <v>0</v>
      </c>
      <c r="CL38" s="705">
        <v>0</v>
      </c>
      <c r="CM38" s="705">
        <v>0</v>
      </c>
      <c r="CN38" s="705">
        <v>0</v>
      </c>
      <c r="CO38" s="705">
        <v>0</v>
      </c>
      <c r="CP38" s="705">
        <v>0</v>
      </c>
      <c r="CQ38" s="705">
        <v>0</v>
      </c>
      <c r="CR38" s="705">
        <v>0</v>
      </c>
      <c r="CS38" s="706">
        <v>0</v>
      </c>
    </row>
    <row r="39" spans="2:97" ht="19.5" customHeight="1">
      <c r="B39" s="547" t="s">
        <v>361</v>
      </c>
      <c r="C39" s="640" t="s">
        <v>93</v>
      </c>
      <c r="D39" s="707">
        <v>0.72558861537491726</v>
      </c>
      <c r="E39" s="708">
        <v>0.40060516891985676</v>
      </c>
      <c r="F39" s="708">
        <v>0.36397579324320573</v>
      </c>
      <c r="G39" s="708">
        <v>5.2473807065422214E-2</v>
      </c>
      <c r="H39" s="709">
        <v>0.25078884786571543</v>
      </c>
      <c r="I39" s="710">
        <v>0.2172315835253403</v>
      </c>
      <c r="K39" s="730" t="s">
        <v>438</v>
      </c>
      <c r="L39" s="771">
        <v>476667</v>
      </c>
      <c r="M39" s="731">
        <v>441141</v>
      </c>
      <c r="O39" s="547" t="s">
        <v>361</v>
      </c>
      <c r="P39" s="640" t="s">
        <v>93</v>
      </c>
      <c r="Q39" s="767">
        <v>2.1786453107165586E-6</v>
      </c>
      <c r="R39" s="709">
        <v>2.0700803287849053E-6</v>
      </c>
      <c r="S39" s="709">
        <v>6.4808065067227194E-7</v>
      </c>
      <c r="T39" s="709">
        <v>2.8706530702840034E-7</v>
      </c>
      <c r="U39" s="709">
        <v>3.5237082239920339E-7</v>
      </c>
      <c r="V39" s="709">
        <v>3.509058800723517E-7</v>
      </c>
      <c r="W39" s="709">
        <v>4.3712775745140362E-7</v>
      </c>
      <c r="X39" s="709">
        <v>1.6496749855221919E-7</v>
      </c>
      <c r="Y39" s="709">
        <v>4.3678829644621049E-7</v>
      </c>
      <c r="Z39" s="709">
        <v>1.4506295182794722E-7</v>
      </c>
      <c r="AA39" s="709">
        <v>2.9394721752621596E-7</v>
      </c>
      <c r="AB39" s="709">
        <v>2.5514095687827948E-7</v>
      </c>
      <c r="AC39" s="709">
        <v>2.5385895011313965E-7</v>
      </c>
      <c r="AD39" s="709">
        <v>2.1544666442768878E-7</v>
      </c>
      <c r="AE39" s="709">
        <v>1.9184681705083668E-7</v>
      </c>
      <c r="AF39" s="709">
        <v>2.4720114827632605E-7</v>
      </c>
      <c r="AG39" s="709">
        <v>2.5595491179422509E-7</v>
      </c>
      <c r="AH39" s="709">
        <v>1.0018014071059651E-7</v>
      </c>
      <c r="AI39" s="709">
        <v>1.9388659419067691E-7</v>
      </c>
      <c r="AJ39" s="709">
        <v>5.275223573399062E-7</v>
      </c>
      <c r="AK39" s="709">
        <v>4.9515236501988213E-7</v>
      </c>
      <c r="AL39" s="709">
        <v>4.17431077380472E-7</v>
      </c>
      <c r="AM39" s="709">
        <v>2.2966919773654108E-6</v>
      </c>
      <c r="AN39" s="709">
        <v>5.6232225844586984E-7</v>
      </c>
      <c r="AO39" s="709">
        <v>7.3469616141761126E-7</v>
      </c>
      <c r="AP39" s="709">
        <v>1.4678405722010968E-6</v>
      </c>
      <c r="AQ39" s="709">
        <v>2.2028766389487505E-7</v>
      </c>
      <c r="AR39" s="709">
        <v>4.9026844280634346E-6</v>
      </c>
      <c r="AS39" s="709">
        <v>5.2570518352513942E-6</v>
      </c>
      <c r="AT39" s="709">
        <v>5.4299102492311247E-7</v>
      </c>
      <c r="AU39" s="709">
        <v>5.3843299571646742E-7</v>
      </c>
      <c r="AV39" s="709">
        <v>3.5579917275178024E-3</v>
      </c>
      <c r="AW39" s="709">
        <v>7.310473861726284E-7</v>
      </c>
      <c r="AX39" s="709">
        <v>5.2726212780594037E-7</v>
      </c>
      <c r="AY39" s="709">
        <v>3.6129129526400786E-3</v>
      </c>
      <c r="AZ39" s="709">
        <v>1.0018640755849462</v>
      </c>
      <c r="BA39" s="709">
        <v>5.7829813302599305E-7</v>
      </c>
      <c r="BB39" s="709">
        <v>3.9862636026601821E-7</v>
      </c>
      <c r="BC39" s="710">
        <v>1.6077091617567132E-5</v>
      </c>
      <c r="BE39" s="547" t="s">
        <v>361</v>
      </c>
      <c r="BF39" s="640" t="s">
        <v>93</v>
      </c>
      <c r="BG39" s="767">
        <v>0</v>
      </c>
      <c r="BH39" s="709">
        <v>0</v>
      </c>
      <c r="BI39" s="709">
        <v>0</v>
      </c>
      <c r="BJ39" s="709">
        <v>0</v>
      </c>
      <c r="BK39" s="709">
        <v>0</v>
      </c>
      <c r="BL39" s="709">
        <v>0</v>
      </c>
      <c r="BM39" s="709">
        <v>0</v>
      </c>
      <c r="BN39" s="709">
        <v>0</v>
      </c>
      <c r="BO39" s="709">
        <v>0</v>
      </c>
      <c r="BP39" s="709">
        <v>0</v>
      </c>
      <c r="BQ39" s="709">
        <v>0</v>
      </c>
      <c r="BR39" s="709">
        <v>0</v>
      </c>
      <c r="BS39" s="709">
        <v>0</v>
      </c>
      <c r="BT39" s="709">
        <v>0</v>
      </c>
      <c r="BU39" s="709">
        <v>0</v>
      </c>
      <c r="BV39" s="709">
        <v>0</v>
      </c>
      <c r="BW39" s="709">
        <v>0</v>
      </c>
      <c r="BX39" s="709">
        <v>0</v>
      </c>
      <c r="BY39" s="709">
        <v>0</v>
      </c>
      <c r="BZ39" s="709">
        <v>0</v>
      </c>
      <c r="CA39" s="709">
        <v>0</v>
      </c>
      <c r="CB39" s="709">
        <v>0</v>
      </c>
      <c r="CC39" s="709">
        <v>0</v>
      </c>
      <c r="CD39" s="709">
        <v>0</v>
      </c>
      <c r="CE39" s="709">
        <v>0</v>
      </c>
      <c r="CF39" s="709">
        <v>0</v>
      </c>
      <c r="CG39" s="709">
        <v>0</v>
      </c>
      <c r="CH39" s="709">
        <v>0</v>
      </c>
      <c r="CI39" s="709">
        <v>0</v>
      </c>
      <c r="CJ39" s="709">
        <v>0</v>
      </c>
      <c r="CK39" s="709">
        <v>0</v>
      </c>
      <c r="CL39" s="709">
        <v>4.819443596986479E-3</v>
      </c>
      <c r="CM39" s="709">
        <v>0</v>
      </c>
      <c r="CN39" s="709">
        <v>0</v>
      </c>
      <c r="CO39" s="709">
        <v>4.9689617859787006E-3</v>
      </c>
      <c r="CP39" s="709">
        <v>2.5631772293627218E-3</v>
      </c>
      <c r="CQ39" s="709">
        <v>0</v>
      </c>
      <c r="CR39" s="709">
        <v>0</v>
      </c>
      <c r="CS39" s="710">
        <v>0</v>
      </c>
    </row>
    <row r="40" spans="2:97" ht="19.5" customHeight="1" thickBot="1">
      <c r="B40" s="537" t="s">
        <v>117</v>
      </c>
      <c r="C40" s="665" t="s">
        <v>387</v>
      </c>
      <c r="D40" s="715">
        <v>0.91002808188514916</v>
      </c>
      <c r="E40" s="701">
        <v>0.67112675487161255</v>
      </c>
      <c r="F40" s="701">
        <v>0.23650052130901097</v>
      </c>
      <c r="G40" s="701">
        <v>6.434004094197654E-2</v>
      </c>
      <c r="H40" s="701">
        <v>0.14904992443039919</v>
      </c>
      <c r="I40" s="702">
        <v>0.10507003321829511</v>
      </c>
      <c r="K40" s="732" t="s">
        <v>445</v>
      </c>
      <c r="L40" s="772">
        <v>476691</v>
      </c>
      <c r="M40" s="733">
        <v>429369</v>
      </c>
      <c r="O40" s="537" t="s">
        <v>117</v>
      </c>
      <c r="P40" s="665" t="s">
        <v>389</v>
      </c>
      <c r="Q40" s="765">
        <v>2.9604834931966297E-4</v>
      </c>
      <c r="R40" s="701">
        <v>3.4636668641428763E-4</v>
      </c>
      <c r="S40" s="701">
        <v>3.7345223888680929E-4</v>
      </c>
      <c r="T40" s="701">
        <v>1.9375123120126566E-4</v>
      </c>
      <c r="U40" s="701">
        <v>1.7932686168121528E-4</v>
      </c>
      <c r="V40" s="701">
        <v>2.6929822577998792E-4</v>
      </c>
      <c r="W40" s="701">
        <v>1.9135080181648538E-4</v>
      </c>
      <c r="X40" s="701">
        <v>1.5163185268958219E-4</v>
      </c>
      <c r="Y40" s="701">
        <v>2.2424580807532996E-4</v>
      </c>
      <c r="Z40" s="701">
        <v>8.0132333653125159E-5</v>
      </c>
      <c r="AA40" s="701">
        <v>3.1973473827881467E-4</v>
      </c>
      <c r="AB40" s="701">
        <v>2.2385392567629287E-4</v>
      </c>
      <c r="AC40" s="701">
        <v>2.5422129508172555E-4</v>
      </c>
      <c r="AD40" s="701">
        <v>2.554037478259281E-4</v>
      </c>
      <c r="AE40" s="701">
        <v>1.6921833481823006E-4</v>
      </c>
      <c r="AF40" s="701">
        <v>4.5524159366995093E-4</v>
      </c>
      <c r="AG40" s="701">
        <v>4.1635810380170977E-4</v>
      </c>
      <c r="AH40" s="701">
        <v>1.3062464960097989E-4</v>
      </c>
      <c r="AI40" s="701">
        <v>2.128763375097031E-4</v>
      </c>
      <c r="AJ40" s="701">
        <v>2.7959469648347022E-4</v>
      </c>
      <c r="AK40" s="701">
        <v>4.4926496549772821E-4</v>
      </c>
      <c r="AL40" s="701">
        <v>2.7006788016414911E-4</v>
      </c>
      <c r="AM40" s="701">
        <v>8.4471786775464997E-4</v>
      </c>
      <c r="AN40" s="701">
        <v>3.5038108752844698E-4</v>
      </c>
      <c r="AO40" s="701">
        <v>1.2610443926831432E-3</v>
      </c>
      <c r="AP40" s="701">
        <v>6.2853964538236832E-4</v>
      </c>
      <c r="AQ40" s="701">
        <v>3.5543351255214254E-4</v>
      </c>
      <c r="AR40" s="701">
        <v>6.7150234524875551E-4</v>
      </c>
      <c r="AS40" s="701">
        <v>1.0463915943833177E-2</v>
      </c>
      <c r="AT40" s="701">
        <v>6.8999053282018503E-4</v>
      </c>
      <c r="AU40" s="701">
        <v>1.6347401161780285E-3</v>
      </c>
      <c r="AV40" s="701">
        <v>9.4895290609814473E-3</v>
      </c>
      <c r="AW40" s="701">
        <v>3.4368365139247508E-3</v>
      </c>
      <c r="AX40" s="701">
        <v>1.4877069598440806E-3</v>
      </c>
      <c r="AY40" s="701">
        <v>1.1766325530310125E-2</v>
      </c>
      <c r="AZ40" s="701">
        <v>3.6678958183797294E-3</v>
      </c>
      <c r="BA40" s="701">
        <v>1.0118072119968593</v>
      </c>
      <c r="BB40" s="701">
        <v>2.9566864082429447E-4</v>
      </c>
      <c r="BC40" s="702">
        <v>2.9399696319509024E-3</v>
      </c>
      <c r="BE40" s="537" t="s">
        <v>117</v>
      </c>
      <c r="BF40" s="665" t="s">
        <v>389</v>
      </c>
      <c r="BG40" s="765">
        <v>9.246987023394877E-5</v>
      </c>
      <c r="BH40" s="701">
        <v>0</v>
      </c>
      <c r="BI40" s="701">
        <v>1.7663872563188489E-4</v>
      </c>
      <c r="BJ40" s="701">
        <v>0</v>
      </c>
      <c r="BK40" s="701">
        <v>3.7940585043821378E-5</v>
      </c>
      <c r="BL40" s="701">
        <v>2.5274097588345607E-5</v>
      </c>
      <c r="BM40" s="701">
        <v>0</v>
      </c>
      <c r="BN40" s="701">
        <v>3.4065978988104159E-5</v>
      </c>
      <c r="BO40" s="701">
        <v>0</v>
      </c>
      <c r="BP40" s="701">
        <v>0</v>
      </c>
      <c r="BQ40" s="701">
        <v>1.3505848032197942E-4</v>
      </c>
      <c r="BR40" s="701">
        <v>4.483266208875373E-5</v>
      </c>
      <c r="BS40" s="701">
        <v>7.2740498272413169E-5</v>
      </c>
      <c r="BT40" s="701">
        <v>5.4869367587220637E-5</v>
      </c>
      <c r="BU40" s="701">
        <v>0</v>
      </c>
      <c r="BV40" s="701">
        <v>2.3230114192604196E-4</v>
      </c>
      <c r="BW40" s="701">
        <v>1.3867029058359392E-4</v>
      </c>
      <c r="BX40" s="701">
        <v>0</v>
      </c>
      <c r="BY40" s="701">
        <v>8.4281500210703751E-5</v>
      </c>
      <c r="BZ40" s="701">
        <v>9.6811669033174135E-5</v>
      </c>
      <c r="CA40" s="701">
        <v>1.6211530699345583E-4</v>
      </c>
      <c r="CB40" s="701">
        <v>6.2090804351875494E-5</v>
      </c>
      <c r="CC40" s="701">
        <v>1.7199862401100791E-4</v>
      </c>
      <c r="CD40" s="701">
        <v>8.0069393474344438E-5</v>
      </c>
      <c r="CE40" s="701">
        <v>8.5826470690433994E-4</v>
      </c>
      <c r="CF40" s="701">
        <v>1.3481066388786668E-4</v>
      </c>
      <c r="CG40" s="701">
        <v>2.6347548585522215E-4</v>
      </c>
      <c r="CH40" s="701">
        <v>3.2606443825942841E-4</v>
      </c>
      <c r="CI40" s="701">
        <v>9.9238309821263436E-3</v>
      </c>
      <c r="CJ40" s="701">
        <v>4.1968523607294531E-4</v>
      </c>
      <c r="CK40" s="701">
        <v>1.3951303640659287E-3</v>
      </c>
      <c r="CL40" s="701">
        <v>9.8685981529803204E-3</v>
      </c>
      <c r="CM40" s="701">
        <v>2.9992459038870227E-3</v>
      </c>
      <c r="CN40" s="701">
        <v>1.0379845325212795E-3</v>
      </c>
      <c r="CO40" s="701">
        <v>1.2386810182812232E-2</v>
      </c>
      <c r="CP40" s="701">
        <v>3.5902987905874952E-3</v>
      </c>
      <c r="CQ40" s="701">
        <v>1.2483128177358216E-2</v>
      </c>
      <c r="CR40" s="701">
        <v>0</v>
      </c>
      <c r="CS40" s="702">
        <v>2.5268739255607797E-3</v>
      </c>
    </row>
    <row r="41" spans="2:97" ht="19.5" customHeight="1">
      <c r="B41" s="537" t="s">
        <v>118</v>
      </c>
      <c r="C41" s="665" t="s">
        <v>17</v>
      </c>
      <c r="D41" s="715">
        <v>1</v>
      </c>
      <c r="E41" s="701">
        <v>0</v>
      </c>
      <c r="F41" s="701">
        <v>0</v>
      </c>
      <c r="G41" s="701">
        <v>0</v>
      </c>
      <c r="H41" s="701">
        <v>0</v>
      </c>
      <c r="I41" s="702">
        <v>0</v>
      </c>
      <c r="O41" s="537" t="s">
        <v>118</v>
      </c>
      <c r="P41" s="665" t="s">
        <v>17</v>
      </c>
      <c r="Q41" s="765">
        <v>9.0483556049875786E-4</v>
      </c>
      <c r="R41" s="701">
        <v>1.4915268779852398E-3</v>
      </c>
      <c r="S41" s="701">
        <v>7.8374714979871803E-4</v>
      </c>
      <c r="T41" s="701">
        <v>1.1697714918530637E-3</v>
      </c>
      <c r="U41" s="701">
        <v>6.438961861027926E-4</v>
      </c>
      <c r="V41" s="701">
        <v>5.1256648459279449E-4</v>
      </c>
      <c r="W41" s="701">
        <v>5.6857410733986212E-4</v>
      </c>
      <c r="X41" s="701">
        <v>2.7692839651899804E-4</v>
      </c>
      <c r="Y41" s="701">
        <v>1.0163265264236051E-3</v>
      </c>
      <c r="Z41" s="701">
        <v>3.0331753791229879E-4</v>
      </c>
      <c r="AA41" s="701">
        <v>6.0031406280700093E-4</v>
      </c>
      <c r="AB41" s="701">
        <v>6.0440484016249069E-4</v>
      </c>
      <c r="AC41" s="701">
        <v>5.461848404519279E-4</v>
      </c>
      <c r="AD41" s="701">
        <v>1.0350514689253763E-3</v>
      </c>
      <c r="AE41" s="701">
        <v>1.3861905809200712E-3</v>
      </c>
      <c r="AF41" s="701">
        <v>1.1003125984971271E-3</v>
      </c>
      <c r="AG41" s="701">
        <v>1.0625069893047507E-3</v>
      </c>
      <c r="AH41" s="701">
        <v>3.697041067908129E-4</v>
      </c>
      <c r="AI41" s="701">
        <v>5.5479634312251432E-4</v>
      </c>
      <c r="AJ41" s="701">
        <v>9.9757660692629136E-4</v>
      </c>
      <c r="AK41" s="701">
        <v>1.2767929998385578E-3</v>
      </c>
      <c r="AL41" s="701">
        <v>4.5714263274970583E-4</v>
      </c>
      <c r="AM41" s="701">
        <v>1.3741682016337655E-3</v>
      </c>
      <c r="AN41" s="701">
        <v>4.4847152454570681E-3</v>
      </c>
      <c r="AO41" s="701">
        <v>2.7528700769201275E-3</v>
      </c>
      <c r="AP41" s="701">
        <v>3.42225858110418E-3</v>
      </c>
      <c r="AQ41" s="701">
        <v>5.1014871106619332E-4</v>
      </c>
      <c r="AR41" s="701">
        <v>2.4082374505419277E-3</v>
      </c>
      <c r="AS41" s="701">
        <v>2.8016921877381594E-3</v>
      </c>
      <c r="AT41" s="701">
        <v>3.3607806909372569E-3</v>
      </c>
      <c r="AU41" s="701">
        <v>5.4115973997046346E-3</v>
      </c>
      <c r="AV41" s="701">
        <v>2.4518761715169157E-3</v>
      </c>
      <c r="AW41" s="701">
        <v>5.7640818140471811E-3</v>
      </c>
      <c r="AX41" s="701">
        <v>2.0733732371778072E-3</v>
      </c>
      <c r="AY41" s="701">
        <v>3.0862802243223114E-3</v>
      </c>
      <c r="AZ41" s="701">
        <v>1.5428934056721235E-3</v>
      </c>
      <c r="BA41" s="701">
        <v>3.1430927838620574E-3</v>
      </c>
      <c r="BB41" s="701">
        <v>1.0007197497249625</v>
      </c>
      <c r="BC41" s="702">
        <v>1.3806478818596346E-3</v>
      </c>
      <c r="BE41" s="537" t="s">
        <v>118</v>
      </c>
      <c r="BF41" s="665" t="s">
        <v>17</v>
      </c>
      <c r="BG41" s="765">
        <v>4.4101015034652492E-4</v>
      </c>
      <c r="BH41" s="701">
        <v>3.7505860290670416E-4</v>
      </c>
      <c r="BI41" s="701">
        <v>3.2345532875449054E-4</v>
      </c>
      <c r="BJ41" s="701">
        <v>7.8539905752113097E-4</v>
      </c>
      <c r="BK41" s="701">
        <v>3.2628903137686384E-4</v>
      </c>
      <c r="BL41" s="701">
        <v>1.7691868311841926E-4</v>
      </c>
      <c r="BM41" s="701">
        <v>2.0050125313283209E-4</v>
      </c>
      <c r="BN41" s="701">
        <v>6.1318762178587494E-5</v>
      </c>
      <c r="BO41" s="701">
        <v>5.5677287258881422E-4</v>
      </c>
      <c r="BP41" s="701">
        <v>1.4661036828524514E-4</v>
      </c>
      <c r="BQ41" s="701">
        <v>2.1609356851516706E-4</v>
      </c>
      <c r="BR41" s="701">
        <v>2.8394019322877358E-4</v>
      </c>
      <c r="BS41" s="701">
        <v>2.5459174395344608E-4</v>
      </c>
      <c r="BT41" s="701">
        <v>7.5084397750933504E-4</v>
      </c>
      <c r="BU41" s="701">
        <v>1.0835471913316224E-3</v>
      </c>
      <c r="BV41" s="701">
        <v>7.0022201351992641E-4</v>
      </c>
      <c r="BW41" s="701">
        <v>6.7948442385961023E-4</v>
      </c>
      <c r="BX41" s="701">
        <v>1.4334862385321102E-4</v>
      </c>
      <c r="BY41" s="701">
        <v>3.0100535789537053E-4</v>
      </c>
      <c r="BZ41" s="701">
        <v>5.8087001419904476E-4</v>
      </c>
      <c r="CA41" s="701">
        <v>7.7749177843800248E-4</v>
      </c>
      <c r="CB41" s="701">
        <v>4.1393869567916989E-5</v>
      </c>
      <c r="CC41" s="701">
        <v>6.7079463364293082E-4</v>
      </c>
      <c r="CD41" s="701">
        <v>4.0435043704543936E-3</v>
      </c>
      <c r="CE41" s="701">
        <v>2.2863893811459744E-3</v>
      </c>
      <c r="CF41" s="701">
        <v>2.9221122280559211E-3</v>
      </c>
      <c r="CG41" s="701">
        <v>2.4419679176825466E-4</v>
      </c>
      <c r="CH41" s="701">
        <v>1.7726376091009809E-3</v>
      </c>
      <c r="CI41" s="701">
        <v>2.1286970558068367E-3</v>
      </c>
      <c r="CJ41" s="701">
        <v>2.8498626030477141E-3</v>
      </c>
      <c r="CK41" s="701">
        <v>5.0582239079073749E-3</v>
      </c>
      <c r="CL41" s="701">
        <v>2.0584255467300284E-3</v>
      </c>
      <c r="CM41" s="701">
        <v>5.1415644066634672E-3</v>
      </c>
      <c r="CN41" s="701">
        <v>1.6483663900943744E-3</v>
      </c>
      <c r="CO41" s="701">
        <v>2.3065094823167607E-3</v>
      </c>
      <c r="CP41" s="701">
        <v>9.2533473984213784E-4</v>
      </c>
      <c r="CQ41" s="701">
        <v>2.6590800714476224E-3</v>
      </c>
      <c r="CR41" s="701">
        <v>0</v>
      </c>
      <c r="CS41" s="702">
        <v>1.0356040678527786E-4</v>
      </c>
    </row>
    <row r="42" spans="2:97" ht="19.5" customHeight="1" thickBot="1">
      <c r="B42" s="554" t="s">
        <v>119</v>
      </c>
      <c r="C42" s="716" t="s">
        <v>18</v>
      </c>
      <c r="D42" s="717">
        <v>0.75417077580539116</v>
      </c>
      <c r="E42" s="718">
        <v>0.39721629626561172</v>
      </c>
      <c r="F42" s="718">
        <v>1.219941591930573E-2</v>
      </c>
      <c r="G42" s="718">
        <v>3.9781435409904323E-5</v>
      </c>
      <c r="H42" s="718">
        <v>2.1954806238478905E-3</v>
      </c>
      <c r="I42" s="719">
        <v>2.1954806238478905E-3</v>
      </c>
      <c r="O42" s="554" t="s">
        <v>119</v>
      </c>
      <c r="P42" s="716" t="s">
        <v>18</v>
      </c>
      <c r="Q42" s="768">
        <v>9.4196306851256247E-3</v>
      </c>
      <c r="R42" s="718">
        <v>4.6502860383037499E-3</v>
      </c>
      <c r="S42" s="718">
        <v>4.389630161463866E-3</v>
      </c>
      <c r="T42" s="718">
        <v>2.3053212353427326E-3</v>
      </c>
      <c r="U42" s="718">
        <v>2.2088053510766203E-3</v>
      </c>
      <c r="V42" s="718">
        <v>1.6827260314322104E-3</v>
      </c>
      <c r="W42" s="718">
        <v>6.4459652096570258E-3</v>
      </c>
      <c r="X42" s="718">
        <v>1.298133511192266E-3</v>
      </c>
      <c r="Y42" s="718">
        <v>4.5976005095775324E-3</v>
      </c>
      <c r="Z42" s="718">
        <v>1.7914221045777466E-3</v>
      </c>
      <c r="AA42" s="718">
        <v>2.4854882415577344E-3</v>
      </c>
      <c r="AB42" s="718">
        <v>1.6183959478920434E-3</v>
      </c>
      <c r="AC42" s="718">
        <v>4.8972424665139069E-3</v>
      </c>
      <c r="AD42" s="718">
        <v>3.0612842212435726E-3</v>
      </c>
      <c r="AE42" s="718">
        <v>2.2991621287039663E-3</v>
      </c>
      <c r="AF42" s="718">
        <v>1.7068946592879316E-3</v>
      </c>
      <c r="AG42" s="718">
        <v>2.2163730652990901E-3</v>
      </c>
      <c r="AH42" s="718">
        <v>8.7910535682810085E-4</v>
      </c>
      <c r="AI42" s="718">
        <v>3.4137145048356824E-3</v>
      </c>
      <c r="AJ42" s="718">
        <v>1.9861594552599286E-3</v>
      </c>
      <c r="AK42" s="718">
        <v>1.0795133095006321E-2</v>
      </c>
      <c r="AL42" s="718">
        <v>4.2379086301885015E-3</v>
      </c>
      <c r="AM42" s="718">
        <v>1.0746518798663628E-2</v>
      </c>
      <c r="AN42" s="718">
        <v>2.8479251180062825E-3</v>
      </c>
      <c r="AO42" s="718">
        <v>6.2473266517650223E-3</v>
      </c>
      <c r="AP42" s="718">
        <v>4.3996133417772733E-3</v>
      </c>
      <c r="AQ42" s="718">
        <v>4.2763686973232512E-3</v>
      </c>
      <c r="AR42" s="718">
        <v>5.8836898858453824E-3</v>
      </c>
      <c r="AS42" s="718">
        <v>6.3374829519156654E-3</v>
      </c>
      <c r="AT42" s="718">
        <v>1.7323309490675468E-3</v>
      </c>
      <c r="AU42" s="718">
        <v>6.2943370560237617E-3</v>
      </c>
      <c r="AV42" s="718">
        <v>3.9659768644448659E-3</v>
      </c>
      <c r="AW42" s="718">
        <v>4.2097474462372171E-3</v>
      </c>
      <c r="AX42" s="718">
        <v>7.4735804105863944E-3</v>
      </c>
      <c r="AY42" s="718">
        <v>2.8738528195057407E-3</v>
      </c>
      <c r="AZ42" s="718">
        <v>3.1895174989469938E-3</v>
      </c>
      <c r="BA42" s="718">
        <v>2.9038246945561957E-3</v>
      </c>
      <c r="BB42" s="718">
        <v>1.7989808991243277E-3</v>
      </c>
      <c r="BC42" s="719">
        <v>1.0017088525234084</v>
      </c>
      <c r="BE42" s="554" t="s">
        <v>119</v>
      </c>
      <c r="BF42" s="716" t="s">
        <v>18</v>
      </c>
      <c r="BG42" s="768">
        <v>9.877678958836681E-3</v>
      </c>
      <c r="BH42" s="718">
        <v>2.5316455696202532E-3</v>
      </c>
      <c r="BI42" s="718">
        <v>2.3215375368762013E-3</v>
      </c>
      <c r="BJ42" s="718">
        <v>1.5707981150422619E-3</v>
      </c>
      <c r="BK42" s="718">
        <v>9.7886709413059158E-4</v>
      </c>
      <c r="BL42" s="718">
        <v>8.3910003993307417E-4</v>
      </c>
      <c r="BM42" s="718">
        <v>6.8170426065162909E-3</v>
      </c>
      <c r="BN42" s="718">
        <v>5.5868205540490822E-4</v>
      </c>
      <c r="BO42" s="718">
        <v>4.1129350910593049E-3</v>
      </c>
      <c r="BP42" s="718">
        <v>1.6127140511376964E-3</v>
      </c>
      <c r="BQ42" s="718">
        <v>1.8638070284433159E-3</v>
      </c>
      <c r="BR42" s="718">
        <v>9.1906957281945138E-4</v>
      </c>
      <c r="BS42" s="718">
        <v>5.4191671212947806E-3</v>
      </c>
      <c r="BT42" s="718">
        <v>3.0235909402010529E-3</v>
      </c>
      <c r="BU42" s="718">
        <v>2.0530367835757059E-3</v>
      </c>
      <c r="BV42" s="718">
        <v>8.1305399674114686E-4</v>
      </c>
      <c r="BW42" s="718">
        <v>1.6640434870031271E-3</v>
      </c>
      <c r="BX42" s="718">
        <v>5.7339449541284407E-4</v>
      </c>
      <c r="BY42" s="718">
        <v>3.4796219372704835E-3</v>
      </c>
      <c r="BZ42" s="718">
        <v>1.0971989157093067E-3</v>
      </c>
      <c r="CA42" s="718">
        <v>1.2391895558040588E-2</v>
      </c>
      <c r="CB42" s="718">
        <v>4.0152053480879482E-3</v>
      </c>
      <c r="CC42" s="718">
        <v>1.0405916752665979E-2</v>
      </c>
      <c r="CD42" s="718">
        <v>1.9216654433842663E-3</v>
      </c>
      <c r="CE42" s="718">
        <v>6.4259819081042887E-3</v>
      </c>
      <c r="CF42" s="718">
        <v>4.1426952659595791E-3</v>
      </c>
      <c r="CG42" s="718">
        <v>4.8003948276549007E-3</v>
      </c>
      <c r="CH42" s="718">
        <v>5.3431332810909647E-3</v>
      </c>
      <c r="CI42" s="718">
        <v>6.0935214298925566E-3</v>
      </c>
      <c r="CJ42" s="718">
        <v>8.1938546090432171E-4</v>
      </c>
      <c r="CK42" s="718">
        <v>6.9633830859722797E-3</v>
      </c>
      <c r="CL42" s="718">
        <v>3.8485558718069279E-3</v>
      </c>
      <c r="CM42" s="718">
        <v>3.4962637965311578E-3</v>
      </c>
      <c r="CN42" s="718">
        <v>8.2820769081140538E-3</v>
      </c>
      <c r="CO42" s="718">
        <v>1.1959678797198018E-3</v>
      </c>
      <c r="CP42" s="718">
        <v>1.7026159213095336E-3</v>
      </c>
      <c r="CQ42" s="718">
        <v>2.2266764732031003E-3</v>
      </c>
      <c r="CR42" s="718">
        <v>1.2839442768183861E-4</v>
      </c>
      <c r="CS42" s="719">
        <v>0</v>
      </c>
    </row>
    <row r="43" spans="2:97" ht="19.5" customHeight="1"/>
  </sheetData>
  <mergeCells count="10">
    <mergeCell ref="BE2:BF3"/>
    <mergeCell ref="I2:I3"/>
    <mergeCell ref="H2:H3"/>
    <mergeCell ref="O2:P3"/>
    <mergeCell ref="B2:B3"/>
    <mergeCell ref="G2:G3"/>
    <mergeCell ref="E2:E3"/>
    <mergeCell ref="F2:F3"/>
    <mergeCell ref="D2:D3"/>
    <mergeCell ref="C2:C3"/>
  </mergeCells>
  <phoneticPr fontId="3"/>
  <pageMargins left="0.78740157480314965" right="0.78740157480314965" top="0.59055118110236227" bottom="0.98425196850393704" header="0.31496062992125984" footer="0.51181102362204722"/>
  <pageSetup paperSize="8" scale="95" fitToWidth="0" orientation="landscape" r:id="rId1"/>
  <headerFooter alignWithMargins="0"/>
  <colBreaks count="4" manualBreakCount="4">
    <brk id="14" min="1" max="41" man="1"/>
    <brk id="30" min="1" max="41" man="1"/>
    <brk id="46" min="1" max="41" man="1"/>
    <brk id="56" min="1" max="41" man="1"/>
  </colBreaks>
  <drawing r:id="rId2"/>
  <legacyDrawing r:id="rId3"/>
  <oleObjects>
    <mc:AlternateContent xmlns:mc="http://schemas.openxmlformats.org/markup-compatibility/2006">
      <mc:Choice Requires="x14">
        <oleObject progId="Equation.3" shapeId="15363" r:id="rId4">
          <objectPr defaultSize="0" autoPict="0" r:id="rId5">
            <anchor moveWithCells="1" sizeWithCells="1">
              <from>
                <xdr:col>14</xdr:col>
                <xdr:colOff>289560</xdr:colOff>
                <xdr:row>1</xdr:row>
                <xdr:rowOff>228600</xdr:rowOff>
              </from>
              <to>
                <xdr:col>15</xdr:col>
                <xdr:colOff>998220</xdr:colOff>
                <xdr:row>2</xdr:row>
                <xdr:rowOff>251460</xdr:rowOff>
              </to>
            </anchor>
          </objectPr>
        </oleObject>
      </mc:Choice>
      <mc:Fallback>
        <oleObject progId="Equation.3" shapeId="15363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J44"/>
  <sheetViews>
    <sheetView showGridLines="0" zoomScaleNormal="100" zoomScaleSheetLayoutView="100" workbookViewId="0"/>
  </sheetViews>
  <sheetFormatPr defaultColWidth="18.6640625" defaultRowHeight="12.9" customHeight="1"/>
  <cols>
    <col min="1" max="1" width="2.6640625" customWidth="1"/>
    <col min="2" max="2" width="4.6640625" style="66" customWidth="1"/>
    <col min="3" max="3" width="37.6640625" bestFit="1" customWidth="1"/>
    <col min="4" max="10" width="12.6640625" customWidth="1"/>
  </cols>
  <sheetData>
    <row r="1" spans="2:10" ht="22.5" customHeight="1"/>
    <row r="2" spans="2:10" ht="19.5" customHeight="1" thickBot="1">
      <c r="J2" s="3" t="s">
        <v>141</v>
      </c>
    </row>
    <row r="3" spans="2:10" ht="45" customHeight="1" thickBot="1">
      <c r="B3" s="72"/>
      <c r="C3" s="75"/>
      <c r="D3" s="67" t="s">
        <v>123</v>
      </c>
      <c r="E3" s="68" t="s">
        <v>154</v>
      </c>
      <c r="F3" s="68" t="s">
        <v>155</v>
      </c>
      <c r="G3" s="69" t="s">
        <v>124</v>
      </c>
      <c r="H3" s="70" t="s">
        <v>42</v>
      </c>
      <c r="I3" s="68" t="s">
        <v>69</v>
      </c>
      <c r="J3" s="71" t="s">
        <v>125</v>
      </c>
    </row>
    <row r="4" spans="2:10" ht="20.100000000000001" customHeight="1">
      <c r="B4" s="532" t="s">
        <v>44</v>
      </c>
      <c r="C4" s="533" t="s">
        <v>347</v>
      </c>
      <c r="D4" s="736">
        <f>入力シート!D6</f>
        <v>0</v>
      </c>
      <c r="E4" s="737">
        <v>0.25706674911276395</v>
      </c>
      <c r="F4" s="737">
        <v>3.9449704571388383E-2</v>
      </c>
      <c r="G4" s="562">
        <f>$D4*E4</f>
        <v>0</v>
      </c>
      <c r="H4" s="561">
        <f>$D4*F4</f>
        <v>0</v>
      </c>
      <c r="I4" s="561">
        <f t="shared" ref="I4:I43" si="0">SUM(G4:H4)</f>
        <v>0</v>
      </c>
      <c r="J4" s="536">
        <f t="shared" ref="J4:J43" si="1">D4-I4</f>
        <v>0</v>
      </c>
    </row>
    <row r="5" spans="2:10" ht="20.100000000000001" customHeight="1">
      <c r="B5" s="537" t="s">
        <v>19</v>
      </c>
      <c r="C5" s="538" t="s">
        <v>0</v>
      </c>
      <c r="D5" s="738">
        <f>入力シート!D7</f>
        <v>0</v>
      </c>
      <c r="E5" s="711">
        <v>2.2528180695691236E-2</v>
      </c>
      <c r="F5" s="711">
        <v>6.6403067077407646E-2</v>
      </c>
      <c r="G5" s="593">
        <f t="shared" ref="G5:G26" si="2">$D5*E5</f>
        <v>0</v>
      </c>
      <c r="H5" s="592">
        <f t="shared" ref="H5:H30" si="3">$D5*F5</f>
        <v>0</v>
      </c>
      <c r="I5" s="592">
        <f t="shared" si="0"/>
        <v>0</v>
      </c>
      <c r="J5" s="541">
        <f t="shared" si="1"/>
        <v>0</v>
      </c>
    </row>
    <row r="6" spans="2:10" ht="20.100000000000001" customHeight="1">
      <c r="B6" s="537" t="s">
        <v>20</v>
      </c>
      <c r="C6" s="538" t="s">
        <v>87</v>
      </c>
      <c r="D6" s="738">
        <f>入力シート!D8</f>
        <v>0</v>
      </c>
      <c r="E6" s="711">
        <v>0.32257496101304423</v>
      </c>
      <c r="F6" s="711">
        <v>3.2171338179978581E-2</v>
      </c>
      <c r="G6" s="593">
        <f t="shared" si="2"/>
        <v>0</v>
      </c>
      <c r="H6" s="592">
        <f t="shared" si="3"/>
        <v>0</v>
      </c>
      <c r="I6" s="592">
        <f t="shared" si="0"/>
        <v>0</v>
      </c>
      <c r="J6" s="541">
        <f t="shared" si="1"/>
        <v>0</v>
      </c>
    </row>
    <row r="7" spans="2:10" ht="20.100000000000001" customHeight="1">
      <c r="B7" s="537" t="s">
        <v>21</v>
      </c>
      <c r="C7" s="538" t="s">
        <v>1</v>
      </c>
      <c r="D7" s="738">
        <f>入力シート!D9</f>
        <v>0</v>
      </c>
      <c r="E7" s="711">
        <v>0.43944914757410253</v>
      </c>
      <c r="F7" s="711">
        <v>2.4548546158944525E-2</v>
      </c>
      <c r="G7" s="593">
        <f t="shared" si="2"/>
        <v>0</v>
      </c>
      <c r="H7" s="592">
        <f t="shared" si="3"/>
        <v>0</v>
      </c>
      <c r="I7" s="592">
        <f t="shared" si="0"/>
        <v>0</v>
      </c>
      <c r="J7" s="541">
        <f t="shared" si="1"/>
        <v>0</v>
      </c>
    </row>
    <row r="8" spans="2:10" ht="20.100000000000001" customHeight="1">
      <c r="B8" s="542" t="s">
        <v>22</v>
      </c>
      <c r="C8" s="543" t="s">
        <v>2</v>
      </c>
      <c r="D8" s="739">
        <f>入力シート!D10</f>
        <v>0</v>
      </c>
      <c r="E8" s="740">
        <v>0.23349686800485506</v>
      </c>
      <c r="F8" s="740">
        <v>5.8003940153580597E-2</v>
      </c>
      <c r="G8" s="618">
        <f t="shared" si="2"/>
        <v>0</v>
      </c>
      <c r="H8" s="617">
        <f t="shared" si="3"/>
        <v>0</v>
      </c>
      <c r="I8" s="617">
        <f t="shared" si="0"/>
        <v>0</v>
      </c>
      <c r="J8" s="546">
        <f t="shared" si="1"/>
        <v>0</v>
      </c>
    </row>
    <row r="9" spans="2:10" ht="20.100000000000001" customHeight="1">
      <c r="B9" s="547" t="s">
        <v>23</v>
      </c>
      <c r="C9" s="548" t="s">
        <v>3</v>
      </c>
      <c r="D9" s="741">
        <f>入力シート!D11</f>
        <v>0</v>
      </c>
      <c r="E9" s="742">
        <v>0.20029497135644653</v>
      </c>
      <c r="F9" s="742">
        <v>2.6939157259421205E-2</v>
      </c>
      <c r="G9" s="643">
        <f t="shared" si="2"/>
        <v>0</v>
      </c>
      <c r="H9" s="642">
        <f t="shared" si="3"/>
        <v>0</v>
      </c>
      <c r="I9" s="642">
        <f t="shared" si="0"/>
        <v>0</v>
      </c>
      <c r="J9" s="551">
        <f t="shared" si="1"/>
        <v>0</v>
      </c>
    </row>
    <row r="10" spans="2:10" ht="20.100000000000001" customHeight="1">
      <c r="B10" s="537" t="s">
        <v>24</v>
      </c>
      <c r="C10" s="538" t="s">
        <v>4</v>
      </c>
      <c r="D10" s="738">
        <f>入力シート!D12</f>
        <v>0</v>
      </c>
      <c r="E10" s="711">
        <v>0.19636393192438267</v>
      </c>
      <c r="F10" s="711">
        <v>2.1219492730162302E-2</v>
      </c>
      <c r="G10" s="593">
        <f t="shared" si="2"/>
        <v>0</v>
      </c>
      <c r="H10" s="592">
        <f t="shared" si="3"/>
        <v>0</v>
      </c>
      <c r="I10" s="592">
        <f t="shared" si="0"/>
        <v>0</v>
      </c>
      <c r="J10" s="541">
        <f t="shared" si="1"/>
        <v>0</v>
      </c>
    </row>
    <row r="11" spans="2:10" ht="20.100000000000001" customHeight="1">
      <c r="B11" s="537" t="s">
        <v>25</v>
      </c>
      <c r="C11" s="538" t="s">
        <v>348</v>
      </c>
      <c r="D11" s="738">
        <f>入力シート!D13</f>
        <v>0</v>
      </c>
      <c r="E11" s="711">
        <v>0.18202198670756728</v>
      </c>
      <c r="F11" s="711">
        <v>3.0404336512004349E-2</v>
      </c>
      <c r="G11" s="593">
        <f t="shared" si="2"/>
        <v>0</v>
      </c>
      <c r="H11" s="592">
        <f t="shared" si="3"/>
        <v>0</v>
      </c>
      <c r="I11" s="592">
        <f t="shared" si="0"/>
        <v>0</v>
      </c>
      <c r="J11" s="541">
        <f t="shared" si="1"/>
        <v>0</v>
      </c>
    </row>
    <row r="12" spans="2:10" ht="20.100000000000001" customHeight="1">
      <c r="B12" s="537" t="s">
        <v>26</v>
      </c>
      <c r="C12" s="538" t="s">
        <v>5</v>
      </c>
      <c r="D12" s="738">
        <f>入力シート!D14</f>
        <v>0</v>
      </c>
      <c r="E12" s="711">
        <v>0.17440420627094513</v>
      </c>
      <c r="F12" s="711">
        <v>5.2555253025537728E-2</v>
      </c>
      <c r="G12" s="593">
        <f t="shared" si="2"/>
        <v>0</v>
      </c>
      <c r="H12" s="592">
        <f t="shared" si="3"/>
        <v>0</v>
      </c>
      <c r="I12" s="592">
        <f t="shared" si="0"/>
        <v>0</v>
      </c>
      <c r="J12" s="541">
        <f t="shared" si="1"/>
        <v>0</v>
      </c>
    </row>
    <row r="13" spans="2:10" ht="20.100000000000001" customHeight="1">
      <c r="B13" s="542" t="s">
        <v>27</v>
      </c>
      <c r="C13" s="543" t="s">
        <v>6</v>
      </c>
      <c r="D13" s="739">
        <f>入力シート!D15</f>
        <v>0</v>
      </c>
      <c r="E13" s="740">
        <v>5.915135091480242E-2</v>
      </c>
      <c r="F13" s="740">
        <v>2.707816710740028E-2</v>
      </c>
      <c r="G13" s="618">
        <f t="shared" si="2"/>
        <v>0</v>
      </c>
      <c r="H13" s="617">
        <f t="shared" si="3"/>
        <v>0</v>
      </c>
      <c r="I13" s="617">
        <f t="shared" si="0"/>
        <v>0</v>
      </c>
      <c r="J13" s="546">
        <f t="shared" si="1"/>
        <v>0</v>
      </c>
    </row>
    <row r="14" spans="2:10" ht="20.100000000000001" customHeight="1">
      <c r="B14" s="547" t="s">
        <v>28</v>
      </c>
      <c r="C14" s="548" t="s">
        <v>7</v>
      </c>
      <c r="D14" s="741">
        <f>入力シート!D16</f>
        <v>0</v>
      </c>
      <c r="E14" s="742">
        <v>0.10162141323543349</v>
      </c>
      <c r="F14" s="742">
        <v>2.9411655995861995E-2</v>
      </c>
      <c r="G14" s="643">
        <f t="shared" si="2"/>
        <v>0</v>
      </c>
      <c r="H14" s="642">
        <f t="shared" si="3"/>
        <v>0</v>
      </c>
      <c r="I14" s="642">
        <f t="shared" si="0"/>
        <v>0</v>
      </c>
      <c r="J14" s="551">
        <f t="shared" si="1"/>
        <v>0</v>
      </c>
    </row>
    <row r="15" spans="2:10" ht="20.100000000000001" customHeight="1">
      <c r="B15" s="537" t="s">
        <v>29</v>
      </c>
      <c r="C15" s="538" t="s">
        <v>8</v>
      </c>
      <c r="D15" s="738">
        <f>入力シート!D17</f>
        <v>0</v>
      </c>
      <c r="E15" s="711">
        <v>0.13281570784749258</v>
      </c>
      <c r="F15" s="711">
        <v>4.3831298767209842E-2</v>
      </c>
      <c r="G15" s="593">
        <f t="shared" si="2"/>
        <v>0</v>
      </c>
      <c r="H15" s="592">
        <f t="shared" si="3"/>
        <v>0</v>
      </c>
      <c r="I15" s="592">
        <f t="shared" si="0"/>
        <v>0</v>
      </c>
      <c r="J15" s="541">
        <f t="shared" si="1"/>
        <v>0</v>
      </c>
    </row>
    <row r="16" spans="2:10" ht="20.100000000000001" customHeight="1">
      <c r="B16" s="537" t="s">
        <v>30</v>
      </c>
      <c r="C16" s="538" t="s">
        <v>362</v>
      </c>
      <c r="D16" s="738">
        <f>入力シート!D18</f>
        <v>0</v>
      </c>
      <c r="E16" s="711">
        <v>0.1028494212078634</v>
      </c>
      <c r="F16" s="711">
        <v>1.3194883965273208E-2</v>
      </c>
      <c r="G16" s="593">
        <f t="shared" si="2"/>
        <v>0</v>
      </c>
      <c r="H16" s="592">
        <f t="shared" si="3"/>
        <v>0</v>
      </c>
      <c r="I16" s="592">
        <f t="shared" si="0"/>
        <v>0</v>
      </c>
      <c r="J16" s="541">
        <f t="shared" si="1"/>
        <v>0</v>
      </c>
    </row>
    <row r="17" spans="2:10" ht="20.100000000000001" customHeight="1">
      <c r="B17" s="537" t="s">
        <v>31</v>
      </c>
      <c r="C17" s="538" t="s">
        <v>363</v>
      </c>
      <c r="D17" s="738">
        <f>入力シート!D19</f>
        <v>0</v>
      </c>
      <c r="E17" s="711">
        <v>0.12245219012281004</v>
      </c>
      <c r="F17" s="711">
        <v>1.1635144444581075E-2</v>
      </c>
      <c r="G17" s="593">
        <f t="shared" si="2"/>
        <v>0</v>
      </c>
      <c r="H17" s="592">
        <f t="shared" si="3"/>
        <v>0</v>
      </c>
      <c r="I17" s="592">
        <f t="shared" si="0"/>
        <v>0</v>
      </c>
      <c r="J17" s="541">
        <f t="shared" si="1"/>
        <v>0</v>
      </c>
    </row>
    <row r="18" spans="2:10" ht="20.100000000000001" customHeight="1">
      <c r="B18" s="542" t="s">
        <v>32</v>
      </c>
      <c r="C18" s="543" t="s">
        <v>364</v>
      </c>
      <c r="D18" s="739">
        <f>入力シート!D20</f>
        <v>0</v>
      </c>
      <c r="E18" s="740">
        <v>0.17571592604245978</v>
      </c>
      <c r="F18" s="740">
        <v>1.3860496878000344E-2</v>
      </c>
      <c r="G18" s="618">
        <f t="shared" si="2"/>
        <v>0</v>
      </c>
      <c r="H18" s="617">
        <f t="shared" si="3"/>
        <v>0</v>
      </c>
      <c r="I18" s="617">
        <f t="shared" si="0"/>
        <v>0</v>
      </c>
      <c r="J18" s="546">
        <f t="shared" si="1"/>
        <v>0</v>
      </c>
    </row>
    <row r="19" spans="2:10" ht="20.100000000000001" customHeight="1">
      <c r="B19" s="547" t="s">
        <v>33</v>
      </c>
      <c r="C19" s="548" t="s">
        <v>88</v>
      </c>
      <c r="D19" s="741">
        <f>入力シート!D21</f>
        <v>0</v>
      </c>
      <c r="E19" s="742">
        <v>5.8936764006462181E-2</v>
      </c>
      <c r="F19" s="742">
        <v>9.511640978592693E-3</v>
      </c>
      <c r="G19" s="643">
        <f t="shared" si="2"/>
        <v>0</v>
      </c>
      <c r="H19" s="642">
        <f t="shared" si="3"/>
        <v>0</v>
      </c>
      <c r="I19" s="642">
        <f t="shared" si="0"/>
        <v>0</v>
      </c>
      <c r="J19" s="551">
        <f t="shared" si="1"/>
        <v>0</v>
      </c>
    </row>
    <row r="20" spans="2:10" ht="20.100000000000001" customHeight="1">
      <c r="B20" s="537" t="s">
        <v>34</v>
      </c>
      <c r="C20" s="538" t="s">
        <v>365</v>
      </c>
      <c r="D20" s="738">
        <f>入力シート!D22</f>
        <v>0</v>
      </c>
      <c r="E20" s="711">
        <v>0.17344672221905641</v>
      </c>
      <c r="F20" s="711">
        <v>9.1142445996991728E-3</v>
      </c>
      <c r="G20" s="593">
        <f t="shared" si="2"/>
        <v>0</v>
      </c>
      <c r="H20" s="592">
        <f t="shared" si="3"/>
        <v>0</v>
      </c>
      <c r="I20" s="592">
        <f t="shared" si="0"/>
        <v>0</v>
      </c>
      <c r="J20" s="541">
        <f t="shared" si="1"/>
        <v>0</v>
      </c>
    </row>
    <row r="21" spans="2:10" ht="20.100000000000001" customHeight="1">
      <c r="B21" s="537" t="s">
        <v>35</v>
      </c>
      <c r="C21" s="538" t="s">
        <v>353</v>
      </c>
      <c r="D21" s="738">
        <f>入力シート!D23</f>
        <v>0</v>
      </c>
      <c r="E21" s="711">
        <v>0.17793432092939027</v>
      </c>
      <c r="F21" s="711">
        <v>7.9091600037316089E-3</v>
      </c>
      <c r="G21" s="593">
        <f t="shared" si="2"/>
        <v>0</v>
      </c>
      <c r="H21" s="592">
        <f t="shared" si="3"/>
        <v>0</v>
      </c>
      <c r="I21" s="592">
        <f t="shared" si="0"/>
        <v>0</v>
      </c>
      <c r="J21" s="541">
        <f t="shared" si="1"/>
        <v>0</v>
      </c>
    </row>
    <row r="22" spans="2:10" ht="20.100000000000001" customHeight="1">
      <c r="B22" s="537" t="s">
        <v>36</v>
      </c>
      <c r="C22" s="538" t="s">
        <v>53</v>
      </c>
      <c r="D22" s="738">
        <f>入力シート!D24</f>
        <v>0</v>
      </c>
      <c r="E22" s="711">
        <v>8.6643705768600074E-2</v>
      </c>
      <c r="F22" s="711">
        <v>1.5744121851926307E-2</v>
      </c>
      <c r="G22" s="593">
        <f t="shared" si="2"/>
        <v>0</v>
      </c>
      <c r="H22" s="592">
        <f t="shared" si="3"/>
        <v>0</v>
      </c>
      <c r="I22" s="592">
        <f t="shared" si="0"/>
        <v>0</v>
      </c>
      <c r="J22" s="541">
        <f t="shared" si="1"/>
        <v>0</v>
      </c>
    </row>
    <row r="23" spans="2:10" ht="20.100000000000001" customHeight="1">
      <c r="B23" s="542" t="s">
        <v>94</v>
      </c>
      <c r="C23" s="543" t="s">
        <v>9</v>
      </c>
      <c r="D23" s="739">
        <f>入力シート!D25</f>
        <v>0</v>
      </c>
      <c r="E23" s="740">
        <v>0.31630659187034799</v>
      </c>
      <c r="F23" s="740">
        <v>3.5669638098325747E-2</v>
      </c>
      <c r="G23" s="618">
        <f t="shared" si="2"/>
        <v>0</v>
      </c>
      <c r="H23" s="617">
        <f t="shared" si="3"/>
        <v>0</v>
      </c>
      <c r="I23" s="617">
        <f t="shared" si="0"/>
        <v>0</v>
      </c>
      <c r="J23" s="546">
        <f t="shared" si="1"/>
        <v>0</v>
      </c>
    </row>
    <row r="24" spans="2:10" ht="20.100000000000001" customHeight="1">
      <c r="B24" s="547" t="s">
        <v>104</v>
      </c>
      <c r="C24" s="548" t="s">
        <v>10</v>
      </c>
      <c r="D24" s="741">
        <f>入力シート!D26</f>
        <v>0</v>
      </c>
      <c r="E24" s="742">
        <v>0</v>
      </c>
      <c r="F24" s="742">
        <v>0</v>
      </c>
      <c r="G24" s="643">
        <f t="shared" si="2"/>
        <v>0</v>
      </c>
      <c r="H24" s="642">
        <f t="shared" si="3"/>
        <v>0</v>
      </c>
      <c r="I24" s="642">
        <f t="shared" si="0"/>
        <v>0</v>
      </c>
      <c r="J24" s="551">
        <f t="shared" si="1"/>
        <v>0</v>
      </c>
    </row>
    <row r="25" spans="2:10" ht="20.100000000000001" customHeight="1">
      <c r="B25" s="537" t="s">
        <v>105</v>
      </c>
      <c r="C25" s="538" t="s">
        <v>11</v>
      </c>
      <c r="D25" s="738">
        <f>入力シート!D27</f>
        <v>0</v>
      </c>
      <c r="E25" s="743">
        <v>0</v>
      </c>
      <c r="F25" s="711">
        <v>0</v>
      </c>
      <c r="G25" s="593">
        <f t="shared" si="2"/>
        <v>0</v>
      </c>
      <c r="H25" s="592">
        <f t="shared" si="3"/>
        <v>0</v>
      </c>
      <c r="I25" s="592">
        <f t="shared" si="0"/>
        <v>0</v>
      </c>
      <c r="J25" s="541">
        <f t="shared" si="1"/>
        <v>0</v>
      </c>
    </row>
    <row r="26" spans="2:10" ht="20.100000000000001" customHeight="1">
      <c r="B26" s="537" t="s">
        <v>106</v>
      </c>
      <c r="C26" s="538" t="s">
        <v>366</v>
      </c>
      <c r="D26" s="738">
        <f>入力シート!D28</f>
        <v>0</v>
      </c>
      <c r="E26" s="743">
        <v>0</v>
      </c>
      <c r="F26" s="711">
        <v>0</v>
      </c>
      <c r="G26" s="593">
        <f t="shared" si="2"/>
        <v>0</v>
      </c>
      <c r="H26" s="592">
        <f t="shared" si="3"/>
        <v>0</v>
      </c>
      <c r="I26" s="592">
        <f t="shared" si="0"/>
        <v>0</v>
      </c>
      <c r="J26" s="541">
        <f t="shared" si="1"/>
        <v>0</v>
      </c>
    </row>
    <row r="27" spans="2:10" ht="20.100000000000001" customHeight="1">
      <c r="B27" s="537" t="s">
        <v>107</v>
      </c>
      <c r="C27" s="538" t="s">
        <v>89</v>
      </c>
      <c r="D27" s="738">
        <f>入力シート!D29</f>
        <v>0</v>
      </c>
      <c r="E27" s="711">
        <v>0</v>
      </c>
      <c r="F27" s="711">
        <v>0</v>
      </c>
      <c r="G27" s="593">
        <f>$D27*E27</f>
        <v>0</v>
      </c>
      <c r="H27" s="592">
        <f t="shared" si="3"/>
        <v>0</v>
      </c>
      <c r="I27" s="592">
        <f t="shared" si="0"/>
        <v>0</v>
      </c>
      <c r="J27" s="541">
        <f t="shared" si="1"/>
        <v>0</v>
      </c>
    </row>
    <row r="28" spans="2:10" ht="20.100000000000001" customHeight="1">
      <c r="B28" s="542" t="s">
        <v>355</v>
      </c>
      <c r="C28" s="543" t="s">
        <v>356</v>
      </c>
      <c r="D28" s="739">
        <f>入力シート!D30</f>
        <v>0</v>
      </c>
      <c r="E28" s="621"/>
      <c r="F28" s="740">
        <v>0</v>
      </c>
      <c r="G28" s="744">
        <f>-SUM($G$4:$G$27,$G$29:$G$43)</f>
        <v>0</v>
      </c>
      <c r="H28" s="617">
        <f t="shared" si="3"/>
        <v>0</v>
      </c>
      <c r="I28" s="617">
        <f t="shared" si="0"/>
        <v>0</v>
      </c>
      <c r="J28" s="546">
        <f t="shared" si="1"/>
        <v>0</v>
      </c>
    </row>
    <row r="29" spans="2:10" ht="20.100000000000001" customHeight="1">
      <c r="B29" s="547" t="s">
        <v>108</v>
      </c>
      <c r="C29" s="548" t="s">
        <v>12</v>
      </c>
      <c r="D29" s="741">
        <f>入力シート!D31</f>
        <v>0</v>
      </c>
      <c r="E29" s="742">
        <v>0</v>
      </c>
      <c r="F29" s="742">
        <v>0</v>
      </c>
      <c r="G29" s="643">
        <f>$D29*E29</f>
        <v>0</v>
      </c>
      <c r="H29" s="642">
        <f t="shared" si="3"/>
        <v>0</v>
      </c>
      <c r="I29" s="642">
        <f t="shared" si="0"/>
        <v>0</v>
      </c>
      <c r="J29" s="551">
        <f t="shared" si="1"/>
        <v>0</v>
      </c>
    </row>
    <row r="30" spans="2:10" ht="20.100000000000001" customHeight="1">
      <c r="B30" s="537" t="s">
        <v>109</v>
      </c>
      <c r="C30" s="538" t="s">
        <v>13</v>
      </c>
      <c r="D30" s="738">
        <f>入力シート!D32</f>
        <v>0</v>
      </c>
      <c r="E30" s="711">
        <v>0</v>
      </c>
      <c r="F30" s="711">
        <v>0</v>
      </c>
      <c r="G30" s="593">
        <f>$D30*E30</f>
        <v>0</v>
      </c>
      <c r="H30" s="592">
        <f t="shared" si="3"/>
        <v>0</v>
      </c>
      <c r="I30" s="592">
        <f t="shared" si="0"/>
        <v>0</v>
      </c>
      <c r="J30" s="541">
        <f t="shared" si="1"/>
        <v>0</v>
      </c>
    </row>
    <row r="31" spans="2:10" ht="20.100000000000001" customHeight="1">
      <c r="B31" s="537" t="s">
        <v>110</v>
      </c>
      <c r="C31" s="538" t="s">
        <v>394</v>
      </c>
      <c r="D31" s="738">
        <f>入力シート!D33</f>
        <v>0</v>
      </c>
      <c r="E31" s="711">
        <v>0</v>
      </c>
      <c r="F31" s="596"/>
      <c r="G31" s="593">
        <f>$D31*E31</f>
        <v>0</v>
      </c>
      <c r="H31" s="745"/>
      <c r="I31" s="592">
        <f t="shared" si="0"/>
        <v>0</v>
      </c>
      <c r="J31" s="541">
        <f t="shared" si="1"/>
        <v>0</v>
      </c>
    </row>
    <row r="32" spans="2:10" ht="20.100000000000001" customHeight="1">
      <c r="B32" s="537"/>
      <c r="C32" s="538" t="s">
        <v>61</v>
      </c>
      <c r="D32" s="746"/>
      <c r="E32" s="747"/>
      <c r="F32" s="748"/>
      <c r="G32" s="745"/>
      <c r="H32" s="749">
        <f>-SUM(H4:H30,H33:H43)</f>
        <v>0</v>
      </c>
      <c r="I32" s="592">
        <f t="shared" si="0"/>
        <v>0</v>
      </c>
      <c r="J32" s="541">
        <f t="shared" si="1"/>
        <v>0</v>
      </c>
    </row>
    <row r="33" spans="2:10" ht="20.100000000000001" customHeight="1">
      <c r="B33" s="542" t="s">
        <v>111</v>
      </c>
      <c r="C33" s="543" t="s">
        <v>91</v>
      </c>
      <c r="D33" s="750">
        <f>入力シート!D34</f>
        <v>0</v>
      </c>
      <c r="E33" s="740">
        <v>4.1768910156901172E-2</v>
      </c>
      <c r="F33" s="740">
        <v>4.1083551813920855E-3</v>
      </c>
      <c r="G33" s="618">
        <f t="shared" ref="G33:G43" si="4">$D33*E33</f>
        <v>0</v>
      </c>
      <c r="H33" s="617">
        <f t="shared" ref="H33:H43" si="5">$D33*F33</f>
        <v>0</v>
      </c>
      <c r="I33" s="617">
        <f t="shared" si="0"/>
        <v>0</v>
      </c>
      <c r="J33" s="546">
        <f t="shared" si="1"/>
        <v>0</v>
      </c>
    </row>
    <row r="34" spans="2:10" ht="20.100000000000001" customHeight="1">
      <c r="B34" s="547" t="s">
        <v>112</v>
      </c>
      <c r="C34" s="548" t="s">
        <v>14</v>
      </c>
      <c r="D34" s="751">
        <f>入力シート!D35</f>
        <v>0</v>
      </c>
      <c r="E34" s="742">
        <v>0</v>
      </c>
      <c r="F34" s="742">
        <v>0</v>
      </c>
      <c r="G34" s="643">
        <f t="shared" si="4"/>
        <v>0</v>
      </c>
      <c r="H34" s="642">
        <f t="shared" si="5"/>
        <v>0</v>
      </c>
      <c r="I34" s="642">
        <f t="shared" si="0"/>
        <v>0</v>
      </c>
      <c r="J34" s="551">
        <f t="shared" si="1"/>
        <v>0</v>
      </c>
    </row>
    <row r="35" spans="2:10" ht="20.100000000000001" customHeight="1">
      <c r="B35" s="537" t="s">
        <v>113</v>
      </c>
      <c r="C35" s="538" t="s">
        <v>15</v>
      </c>
      <c r="D35" s="752">
        <f>入力シート!D36</f>
        <v>0</v>
      </c>
      <c r="E35" s="711">
        <v>0</v>
      </c>
      <c r="F35" s="711">
        <v>1.3798717042961616E-5</v>
      </c>
      <c r="G35" s="593">
        <f t="shared" si="4"/>
        <v>0</v>
      </c>
      <c r="H35" s="592">
        <f t="shared" si="5"/>
        <v>0</v>
      </c>
      <c r="I35" s="592">
        <f t="shared" si="0"/>
        <v>0</v>
      </c>
      <c r="J35" s="541">
        <f t="shared" si="1"/>
        <v>0</v>
      </c>
    </row>
    <row r="36" spans="2:10" ht="20.100000000000001" customHeight="1">
      <c r="B36" s="537" t="s">
        <v>114</v>
      </c>
      <c r="C36" s="538" t="s">
        <v>367</v>
      </c>
      <c r="D36" s="752">
        <f>入力シート!D37</f>
        <v>0</v>
      </c>
      <c r="E36" s="711">
        <v>0</v>
      </c>
      <c r="F36" s="711">
        <v>0</v>
      </c>
      <c r="G36" s="593">
        <f t="shared" si="4"/>
        <v>0</v>
      </c>
      <c r="H36" s="592">
        <f t="shared" si="5"/>
        <v>0</v>
      </c>
      <c r="I36" s="592">
        <f t="shared" si="0"/>
        <v>0</v>
      </c>
      <c r="J36" s="541">
        <f t="shared" si="1"/>
        <v>0</v>
      </c>
    </row>
    <row r="37" spans="2:10" ht="20.100000000000001" customHeight="1">
      <c r="B37" s="537" t="s">
        <v>115</v>
      </c>
      <c r="C37" s="538" t="s">
        <v>359</v>
      </c>
      <c r="D37" s="752">
        <f>入力シート!D38</f>
        <v>0</v>
      </c>
      <c r="E37" s="711">
        <v>0</v>
      </c>
      <c r="F37" s="711">
        <v>0</v>
      </c>
      <c r="G37" s="593">
        <f t="shared" si="4"/>
        <v>0</v>
      </c>
      <c r="H37" s="592">
        <f t="shared" si="5"/>
        <v>0</v>
      </c>
      <c r="I37" s="592">
        <f t="shared" si="0"/>
        <v>0</v>
      </c>
      <c r="J37" s="541">
        <f t="shared" si="1"/>
        <v>0</v>
      </c>
    </row>
    <row r="38" spans="2:10" ht="20.100000000000001" customHeight="1">
      <c r="B38" s="542" t="s">
        <v>116</v>
      </c>
      <c r="C38" s="543" t="s">
        <v>16</v>
      </c>
      <c r="D38" s="750">
        <f>入力シート!D39</f>
        <v>0</v>
      </c>
      <c r="E38" s="740">
        <v>0</v>
      </c>
      <c r="F38" s="740">
        <v>0</v>
      </c>
      <c r="G38" s="618">
        <f t="shared" si="4"/>
        <v>0</v>
      </c>
      <c r="H38" s="617">
        <f t="shared" si="5"/>
        <v>0</v>
      </c>
      <c r="I38" s="617">
        <f t="shared" si="0"/>
        <v>0</v>
      </c>
      <c r="J38" s="546">
        <f t="shared" si="1"/>
        <v>0</v>
      </c>
    </row>
    <row r="39" spans="2:10" ht="20.100000000000001" customHeight="1">
      <c r="B39" s="547" t="s">
        <v>360</v>
      </c>
      <c r="C39" s="548" t="s">
        <v>92</v>
      </c>
      <c r="D39" s="751">
        <f>入力シート!D40</f>
        <v>0</v>
      </c>
      <c r="E39" s="742">
        <v>0</v>
      </c>
      <c r="F39" s="742">
        <v>0</v>
      </c>
      <c r="G39" s="643">
        <f t="shared" si="4"/>
        <v>0</v>
      </c>
      <c r="H39" s="642">
        <f t="shared" si="5"/>
        <v>0</v>
      </c>
      <c r="I39" s="642">
        <f t="shared" si="0"/>
        <v>0</v>
      </c>
      <c r="J39" s="551">
        <f t="shared" si="1"/>
        <v>0</v>
      </c>
    </row>
    <row r="40" spans="2:10" ht="20.100000000000001" customHeight="1">
      <c r="B40" s="537" t="s">
        <v>361</v>
      </c>
      <c r="C40" s="538" t="s">
        <v>93</v>
      </c>
      <c r="D40" s="752">
        <f>入力シート!D41</f>
        <v>0</v>
      </c>
      <c r="E40" s="711">
        <v>0</v>
      </c>
      <c r="F40" s="711">
        <v>0</v>
      </c>
      <c r="G40" s="593">
        <f t="shared" si="4"/>
        <v>0</v>
      </c>
      <c r="H40" s="592">
        <f t="shared" si="5"/>
        <v>0</v>
      </c>
      <c r="I40" s="592">
        <f t="shared" si="0"/>
        <v>0</v>
      </c>
      <c r="J40" s="541">
        <f t="shared" si="1"/>
        <v>0</v>
      </c>
    </row>
    <row r="41" spans="2:10" ht="20.100000000000001" customHeight="1">
      <c r="B41" s="537" t="s">
        <v>117</v>
      </c>
      <c r="C41" s="538" t="s">
        <v>387</v>
      </c>
      <c r="D41" s="752">
        <f>入力シート!D42</f>
        <v>0</v>
      </c>
      <c r="E41" s="711">
        <v>4.4181042129033548E-5</v>
      </c>
      <c r="F41" s="711">
        <v>1.5664187663930075E-5</v>
      </c>
      <c r="G41" s="593">
        <f t="shared" si="4"/>
        <v>0</v>
      </c>
      <c r="H41" s="592">
        <f t="shared" si="5"/>
        <v>0</v>
      </c>
      <c r="I41" s="592">
        <f t="shared" si="0"/>
        <v>0</v>
      </c>
      <c r="J41" s="541">
        <f t="shared" si="1"/>
        <v>0</v>
      </c>
    </row>
    <row r="42" spans="2:10" ht="20.100000000000001" customHeight="1">
      <c r="B42" s="537" t="s">
        <v>118</v>
      </c>
      <c r="C42" s="538" t="s">
        <v>17</v>
      </c>
      <c r="D42" s="752">
        <f>入力シート!D43</f>
        <v>0</v>
      </c>
      <c r="E42" s="711">
        <v>0</v>
      </c>
      <c r="F42" s="711">
        <v>0</v>
      </c>
      <c r="G42" s="593">
        <f t="shared" si="4"/>
        <v>0</v>
      </c>
      <c r="H42" s="592">
        <f t="shared" si="5"/>
        <v>0</v>
      </c>
      <c r="I42" s="592">
        <f t="shared" si="0"/>
        <v>0</v>
      </c>
      <c r="J42" s="541">
        <f t="shared" si="1"/>
        <v>0</v>
      </c>
    </row>
    <row r="43" spans="2:10" ht="20.100000000000001" customHeight="1" thickBot="1">
      <c r="B43" s="554" t="s">
        <v>119</v>
      </c>
      <c r="C43" s="555" t="s">
        <v>18</v>
      </c>
      <c r="D43" s="753">
        <f>入力シート!D44</f>
        <v>0</v>
      </c>
      <c r="E43" s="754">
        <v>2.3505125679551809E-2</v>
      </c>
      <c r="F43" s="754">
        <v>3.0097892967934352E-2</v>
      </c>
      <c r="G43" s="755">
        <f t="shared" si="4"/>
        <v>0</v>
      </c>
      <c r="H43" s="756">
        <f t="shared" si="5"/>
        <v>0</v>
      </c>
      <c r="I43" s="756">
        <f t="shared" si="0"/>
        <v>0</v>
      </c>
      <c r="J43" s="558">
        <f t="shared" si="1"/>
        <v>0</v>
      </c>
    </row>
    <row r="44" spans="2:10" ht="19.5" customHeight="1" thickBot="1">
      <c r="B44" s="73"/>
      <c r="C44" s="74" t="s">
        <v>37</v>
      </c>
      <c r="D44" s="76">
        <f>SUM(D4:D43)</f>
        <v>0</v>
      </c>
      <c r="E44" s="78"/>
      <c r="F44" s="78"/>
      <c r="G44" s="76">
        <f>SUM(G4:G43)</f>
        <v>0</v>
      </c>
      <c r="H44" s="76">
        <f>SUM(H4:H43)</f>
        <v>0</v>
      </c>
      <c r="I44" s="76">
        <f>SUM(I4:I43)</f>
        <v>0</v>
      </c>
      <c r="J44" s="77">
        <f>SUM(J4:J43)</f>
        <v>0</v>
      </c>
    </row>
  </sheetData>
  <phoneticPr fontId="3"/>
  <pageMargins left="0.3" right="0.21" top="0.88" bottom="0.84" header="0.51200000000000001" footer="0.51200000000000001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2"/>
  <sheetViews>
    <sheetView showGridLines="0" workbookViewId="0">
      <selection activeCell="C6" sqref="C6"/>
    </sheetView>
  </sheetViews>
  <sheetFormatPr defaultColWidth="9" defaultRowHeight="15" customHeight="1"/>
  <cols>
    <col min="1" max="1" width="2.6640625" style="780" customWidth="1"/>
    <col min="2" max="2" width="25.44140625" style="780" bestFit="1" customWidth="1"/>
    <col min="3" max="3" width="91.109375" style="780" bestFit="1" customWidth="1"/>
    <col min="4" max="16384" width="9" style="780"/>
  </cols>
  <sheetData>
    <row r="1" spans="2:3" ht="15" customHeight="1" thickBot="1"/>
    <row r="2" spans="2:3" ht="15" customHeight="1" thickBot="1">
      <c r="B2" s="788" t="s">
        <v>419</v>
      </c>
      <c r="C2" s="789" t="s">
        <v>420</v>
      </c>
    </row>
    <row r="3" spans="2:3" ht="15" customHeight="1">
      <c r="B3" s="781" t="s">
        <v>421</v>
      </c>
      <c r="C3" s="782" t="s">
        <v>430</v>
      </c>
    </row>
    <row r="4" spans="2:3" ht="15" customHeight="1">
      <c r="B4" s="783" t="s">
        <v>427</v>
      </c>
      <c r="C4" s="784" t="s">
        <v>431</v>
      </c>
    </row>
    <row r="5" spans="2:3" ht="50.1" customHeight="1">
      <c r="B5" s="783" t="s">
        <v>427</v>
      </c>
      <c r="C5" s="785" t="s">
        <v>432</v>
      </c>
    </row>
    <row r="6" spans="2:3" ht="65.099999999999994" customHeight="1">
      <c r="B6" s="783" t="s">
        <v>428</v>
      </c>
      <c r="C6" s="785" t="s">
        <v>437</v>
      </c>
    </row>
    <row r="7" spans="2:3" ht="79.2">
      <c r="B7" s="783" t="s">
        <v>443</v>
      </c>
      <c r="C7" s="785" t="s">
        <v>444</v>
      </c>
    </row>
    <row r="8" spans="2:3" ht="15" customHeight="1">
      <c r="B8" s="783" t="s">
        <v>446</v>
      </c>
      <c r="C8" s="784" t="s">
        <v>447</v>
      </c>
    </row>
    <row r="9" spans="2:3" ht="15" customHeight="1">
      <c r="B9" s="783"/>
      <c r="C9" s="784"/>
    </row>
    <row r="10" spans="2:3" ht="15" customHeight="1">
      <c r="B10" s="783"/>
      <c r="C10" s="784"/>
    </row>
    <row r="11" spans="2:3" ht="15" customHeight="1">
      <c r="B11" s="783"/>
      <c r="C11" s="784"/>
    </row>
    <row r="12" spans="2:3" ht="15" customHeight="1">
      <c r="B12" s="783"/>
      <c r="C12" s="784"/>
    </row>
    <row r="13" spans="2:3" ht="15" customHeight="1">
      <c r="B13" s="783"/>
      <c r="C13" s="784"/>
    </row>
    <row r="14" spans="2:3" ht="15" customHeight="1">
      <c r="B14" s="783"/>
      <c r="C14" s="784"/>
    </row>
    <row r="15" spans="2:3" ht="15" customHeight="1">
      <c r="B15" s="783"/>
      <c r="C15" s="784"/>
    </row>
    <row r="16" spans="2:3" ht="15" customHeight="1">
      <c r="B16" s="783"/>
      <c r="C16" s="784"/>
    </row>
    <row r="17" spans="2:3" ht="15" customHeight="1">
      <c r="B17" s="783"/>
      <c r="C17" s="784"/>
    </row>
    <row r="18" spans="2:3" ht="15" customHeight="1">
      <c r="B18" s="783"/>
      <c r="C18" s="784"/>
    </row>
    <row r="19" spans="2:3" ht="15" customHeight="1">
      <c r="B19" s="783"/>
      <c r="C19" s="784"/>
    </row>
    <row r="20" spans="2:3" ht="15" customHeight="1">
      <c r="B20" s="783"/>
      <c r="C20" s="784"/>
    </row>
    <row r="21" spans="2:3" ht="15" customHeight="1">
      <c r="B21" s="783"/>
      <c r="C21" s="784"/>
    </row>
    <row r="22" spans="2:3" ht="15" customHeight="1" thickBot="1">
      <c r="B22" s="786"/>
      <c r="C22" s="787"/>
    </row>
  </sheetData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説明シート</vt:lpstr>
      <vt:lpstr>入力シート</vt:lpstr>
      <vt:lpstr>与件データ作成シート</vt:lpstr>
      <vt:lpstr>出力シート</vt:lpstr>
      <vt:lpstr>フローチャート図</vt:lpstr>
      <vt:lpstr>与件データ計算シート</vt:lpstr>
      <vt:lpstr>按分データ等</vt:lpstr>
      <vt:lpstr>計算シート１</vt:lpstr>
      <vt:lpstr>計算シート２</vt:lpstr>
      <vt:lpstr>関係係数シート</vt:lpstr>
      <vt:lpstr>マージンシート</vt:lpstr>
      <vt:lpstr>更新履歴</vt:lpstr>
      <vt:lpstr>マージンシート!Print_Area</vt:lpstr>
      <vt:lpstr>関係係数シート!Print_Area</vt:lpstr>
      <vt:lpstr>計算シート１!Print_Area</vt:lpstr>
      <vt:lpstr>計算シート２!Print_Area</vt:lpstr>
      <vt:lpstr>出力シート!Print_Area</vt:lpstr>
      <vt:lpstr>説明シート!Print_Area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2024-01-11T06:09:04Z</cp:lastPrinted>
  <dcterms:created xsi:type="dcterms:W3CDTF">1997-01-08T22:48:59Z</dcterms:created>
  <dcterms:modified xsi:type="dcterms:W3CDTF">2025-01-10T00:30:04Z</dcterms:modified>
</cp:coreProperties>
</file>