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その１　施設の状況　第3表" sheetId="1" r:id="rId1"/>
  </sheets>
  <definedNames>
    <definedName name="_xlnm.Print_Area" localSheetId="0">'その１　施設の状況　第3表'!$A$1:$AC$36</definedName>
  </definedNames>
  <calcPr fullCalcOnLoad="1"/>
</workbook>
</file>

<file path=xl/sharedStrings.xml><?xml version="1.0" encoding="utf-8"?>
<sst xmlns="http://schemas.openxmlformats.org/spreadsheetml/2006/main" count="71" uniqueCount="52">
  <si>
    <t>総  数</t>
  </si>
  <si>
    <t>病  院</t>
  </si>
  <si>
    <t>全 圏 域</t>
  </si>
  <si>
    <t>人</t>
  </si>
  <si>
    <t>口</t>
  </si>
  <si>
    <t>万</t>
  </si>
  <si>
    <t>対</t>
  </si>
  <si>
    <t>有床</t>
  </si>
  <si>
    <t>無床</t>
  </si>
  <si>
    <t>率</t>
  </si>
  <si>
    <t>（</t>
  </si>
  <si>
    <t>）</t>
  </si>
  <si>
    <t>医　　　　　　　療　　　　　　　施　　　　　　　設　　　　　　　数</t>
  </si>
  <si>
    <t>一　般
診療所</t>
  </si>
  <si>
    <t>歯　科
診療所</t>
  </si>
  <si>
    <t>歯   科
診療所</t>
  </si>
  <si>
    <t>感染症</t>
  </si>
  <si>
    <t>実</t>
  </si>
  <si>
    <t>数</t>
  </si>
  <si>
    <t>注４）  「伝染病院」は、「感染症の予防及び感染症の患者に対する医療に関する法律」が、平成11年4月から施行され、廃止された。「伝染病床」は、同法律が平成11年4月から施行され、「感染症病床」に改めら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</si>
  <si>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</si>
  <si>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療養</t>
  </si>
  <si>
    <t>注２）  医療施設数については、精神病院を精神病床のみを有する病院と定義づけている。</t>
  </si>
  <si>
    <t>注５）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</si>
  <si>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救急告示(再掲)</t>
  </si>
  <si>
    <t>注６)　「療養病床等」とは、「療養病床」及び「経過的旧療養型病床群」である。</t>
  </si>
  <si>
    <t>療養病床を有する
(再掲)</t>
  </si>
  <si>
    <r>
      <t>療養病床
(再掲</t>
    </r>
    <r>
      <rPr>
        <sz val="11"/>
        <rFont val="ＭＳ Ｐゴシック"/>
        <family val="3"/>
      </rPr>
      <t>)</t>
    </r>
  </si>
  <si>
    <t>第３表　二次保健医療圏別医療統計一覧</t>
  </si>
  <si>
    <t>精神</t>
  </si>
  <si>
    <t>結核</t>
  </si>
  <si>
    <t>一般</t>
  </si>
  <si>
    <t>地域医療支援病院
(再掲)</t>
  </si>
  <si>
    <t>結核</t>
  </si>
  <si>
    <t>一般</t>
  </si>
  <si>
    <t>地域医療支援病院
(再掲)</t>
  </si>
  <si>
    <t>注１）  休止中、一年以上休診中の施設を除く。</t>
  </si>
  <si>
    <t>菊池</t>
  </si>
  <si>
    <t>阿蘇</t>
  </si>
  <si>
    <t>八代</t>
  </si>
  <si>
    <t>有明</t>
  </si>
  <si>
    <t>宇城</t>
  </si>
  <si>
    <t>天草</t>
  </si>
  <si>
    <t>熊本</t>
  </si>
  <si>
    <t>球磨</t>
  </si>
  <si>
    <t>注３）  率（人口１０万対）に用いた人口は、熊本県推計人口調査人口を用いた。</t>
  </si>
  <si>
    <t>病　　　　　　　床　　　　　　　数</t>
  </si>
  <si>
    <t>鹿本</t>
  </si>
  <si>
    <t>上益城</t>
  </si>
  <si>
    <t>芦北</t>
  </si>
  <si>
    <t>（平成２８年１０月１日現在）</t>
  </si>
  <si>
    <t>資料)厚生労働省「平成２８年医療施設（動態）調査」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</si>
</sst>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_);[Red]\(#,##0\)"/>
    <numFmt numFmtId="179" formatCode="#,##0_ "/>
    <numFmt numFmtId="180" formatCode="_ * #,##0.0_ ;_ * \-#,##0.0_ ;_ * &quot;-&quot;_ ;_ @_ "/>
    <numFmt numFmtId="181" formatCode="#,##0;&quot;▲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 horizontal="centerContinuous" vertical="center"/>
    </xf>
    <xf numFmtId="41" fontId="5" fillId="0" borderId="11" xfId="0" applyNumberFormat="1" applyFont="1" applyFill="1" applyBorder="1" applyAlignment="1">
      <alignment horizontal="centerContinuous"/>
    </xf>
    <xf numFmtId="41" fontId="5" fillId="0" borderId="12" xfId="0" applyNumberFormat="1" applyFont="1" applyFill="1" applyBorder="1" applyAlignment="1">
      <alignment horizontal="centerContinuous" vertical="center" wrapText="1"/>
    </xf>
    <xf numFmtId="41" fontId="5" fillId="0" borderId="13" xfId="0" applyNumberFormat="1" applyFont="1" applyFill="1" applyBorder="1" applyAlignment="1">
      <alignment horizontal="centerContinuous"/>
    </xf>
    <xf numFmtId="41" fontId="5" fillId="0" borderId="13" xfId="0" applyNumberFormat="1" applyFont="1" applyFill="1" applyBorder="1" applyAlignment="1">
      <alignment horizontal="centerContinuous" vertical="distributed"/>
    </xf>
    <xf numFmtId="41" fontId="5" fillId="0" borderId="13" xfId="0" applyNumberFormat="1" applyFont="1" applyFill="1" applyBorder="1" applyAlignment="1">
      <alignment horizontal="centerContinuous" vertical="center"/>
    </xf>
    <xf numFmtId="41" fontId="5" fillId="0" borderId="14" xfId="0" applyNumberFormat="1" applyFont="1" applyFill="1" applyBorder="1" applyAlignment="1">
      <alignment horizontal="centerContinuous" vertical="distributed"/>
    </xf>
    <xf numFmtId="41" fontId="5" fillId="0" borderId="11" xfId="0" applyNumberFormat="1" applyFont="1" applyFill="1" applyBorder="1" applyAlignment="1">
      <alignment horizontal="centerContinuous" vertical="center"/>
    </xf>
    <xf numFmtId="41" fontId="5" fillId="0" borderId="15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vertical="center" wrapText="1"/>
    </xf>
    <xf numFmtId="41" fontId="0" fillId="0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wrapText="1"/>
    </xf>
    <xf numFmtId="41" fontId="0" fillId="0" borderId="24" xfId="0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34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horizontal="right" vertical="center"/>
    </xf>
    <xf numFmtId="180" fontId="0" fillId="0" borderId="35" xfId="0" applyNumberFormat="1" applyFont="1" applyFill="1" applyBorder="1" applyAlignment="1">
      <alignment horizontal="right" vertical="center"/>
    </xf>
    <xf numFmtId="180" fontId="0" fillId="0" borderId="36" xfId="0" applyNumberFormat="1" applyFont="1" applyFill="1" applyBorder="1" applyAlignment="1">
      <alignment horizontal="right" vertical="center"/>
    </xf>
    <xf numFmtId="180" fontId="0" fillId="0" borderId="33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38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horizontal="right" vertical="center"/>
    </xf>
    <xf numFmtId="41" fontId="0" fillId="0" borderId="40" xfId="0" applyNumberFormat="1" applyFill="1" applyBorder="1" applyAlignment="1">
      <alignment horizontal="right" vertical="center"/>
    </xf>
    <xf numFmtId="41" fontId="0" fillId="0" borderId="40" xfId="0" applyNumberFormat="1" applyFon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180" fontId="0" fillId="0" borderId="47" xfId="0" applyNumberFormat="1" applyFont="1" applyFill="1" applyBorder="1" applyAlignment="1">
      <alignment horizontal="right" vertical="center"/>
    </xf>
    <xf numFmtId="180" fontId="0" fillId="0" borderId="48" xfId="0" applyNumberFormat="1" applyFont="1" applyFill="1" applyBorder="1" applyAlignment="1">
      <alignment horizontal="right" vertic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49" xfId="0" applyNumberFormat="1" applyFont="1" applyFill="1" applyBorder="1" applyAlignment="1">
      <alignment horizontal="center" vertical="center"/>
    </xf>
    <xf numFmtId="41" fontId="0" fillId="0" borderId="50" xfId="0" applyNumberFormat="1" applyFont="1" applyFill="1" applyBorder="1" applyAlignment="1">
      <alignment horizontal="center" vertical="center"/>
    </xf>
    <xf numFmtId="41" fontId="0" fillId="0" borderId="51" xfId="0" applyNumberFormat="1" applyFont="1" applyFill="1" applyBorder="1" applyAlignment="1">
      <alignment horizontal="center" vertical="center"/>
    </xf>
    <xf numFmtId="41" fontId="0" fillId="0" borderId="52" xfId="0" applyNumberFormat="1" applyFont="1" applyFill="1" applyBorder="1" applyAlignment="1">
      <alignment horizontal="center" vertical="center"/>
    </xf>
    <xf numFmtId="41" fontId="0" fillId="0" borderId="53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41" fontId="0" fillId="0" borderId="53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54" xfId="0" applyNumberFormat="1" applyFont="1" applyFill="1" applyBorder="1" applyAlignment="1">
      <alignment horizontal="center" vertical="center" wrapText="1"/>
    </xf>
    <xf numFmtId="41" fontId="0" fillId="0" borderId="55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47" xfId="0" applyNumberFormat="1" applyFont="1" applyFill="1" applyBorder="1" applyAlignment="1">
      <alignment horizontal="center" vertical="center"/>
    </xf>
    <xf numFmtId="41" fontId="0" fillId="0" borderId="56" xfId="0" applyNumberFormat="1" applyFont="1" applyFill="1" applyBorder="1" applyAlignment="1">
      <alignment horizontal="center" vertical="center"/>
    </xf>
    <xf numFmtId="41" fontId="0" fillId="0" borderId="57" xfId="0" applyNumberFormat="1" applyFont="1" applyFill="1" applyBorder="1" applyAlignment="1">
      <alignment horizontal="right" vertical="center"/>
    </xf>
    <xf numFmtId="41" fontId="0" fillId="0" borderId="58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45" xfId="0" applyNumberFormat="1" applyFont="1" applyFill="1" applyBorder="1" applyAlignment="1">
      <alignment horizontal="right" vertical="center"/>
    </xf>
    <xf numFmtId="41" fontId="0" fillId="0" borderId="59" xfId="0" applyNumberFormat="1" applyFont="1" applyFill="1" applyBorder="1" applyAlignment="1">
      <alignment horizontal="right" vertical="center"/>
    </xf>
    <xf numFmtId="41" fontId="0" fillId="0" borderId="60" xfId="0" applyNumberFormat="1" applyFont="1" applyFill="1" applyBorder="1" applyAlignment="1">
      <alignment horizontal="right" vertical="center"/>
    </xf>
    <xf numFmtId="41" fontId="0" fillId="0" borderId="47" xfId="0" applyNumberFormat="1" applyFont="1" applyFill="1" applyBorder="1" applyAlignment="1">
      <alignment horizontal="right" vertical="center"/>
    </xf>
    <xf numFmtId="41" fontId="0" fillId="0" borderId="61" xfId="0" applyNumberFormat="1" applyFont="1" applyFill="1" applyBorder="1" applyAlignment="1">
      <alignment horizontal="right" vertical="center"/>
    </xf>
    <xf numFmtId="41" fontId="0" fillId="0" borderId="62" xfId="0" applyNumberFormat="1" applyFont="1" applyFill="1" applyBorder="1" applyAlignment="1">
      <alignment horizontal="right" vertical="center"/>
    </xf>
    <xf numFmtId="41" fontId="0" fillId="0" borderId="5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6"/>
  <sheetViews>
    <sheetView tabSelected="1" view="pageBreakPreview" zoomScale="80" zoomScaleNormal="75" zoomScaleSheetLayoutView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21" customHeight="1"/>
  <cols>
    <col min="1" max="1" width="2.125" style="21" customWidth="1"/>
    <col min="2" max="2" width="4.125" style="38" customWidth="1"/>
    <col min="3" max="3" width="10.625" style="21" customWidth="1"/>
    <col min="4" max="18" width="8.625" style="21" customWidth="1"/>
    <col min="19" max="29" width="9.50390625" style="21" customWidth="1"/>
    <col min="30" max="30" width="2.50390625" style="21" customWidth="1"/>
    <col min="31" max="31" width="3.125" style="21" customWidth="1"/>
    <col min="32" max="32" width="5.50390625" style="21" customWidth="1"/>
    <col min="33" max="34" width="9.00390625" style="21" customWidth="1"/>
    <col min="35" max="35" width="9.00390625" style="39" customWidth="1"/>
    <col min="36" max="16384" width="9.00390625" style="21" customWidth="1"/>
  </cols>
  <sheetData>
    <row r="1" spans="2:29" ht="35.25" customHeight="1" thickBot="1">
      <c r="B1" s="5" t="s">
        <v>28</v>
      </c>
      <c r="C1" s="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0"/>
      <c r="AC1" s="49" t="s">
        <v>50</v>
      </c>
    </row>
    <row r="2" spans="2:29" ht="24" customHeight="1">
      <c r="B2" s="7"/>
      <c r="C2" s="22"/>
      <c r="D2" s="80" t="s">
        <v>12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  <c r="S2" s="80" t="s">
        <v>46</v>
      </c>
      <c r="T2" s="81"/>
      <c r="U2" s="81"/>
      <c r="V2" s="81"/>
      <c r="W2" s="81"/>
      <c r="X2" s="81"/>
      <c r="Y2" s="81"/>
      <c r="Z2" s="81"/>
      <c r="AA2" s="81"/>
      <c r="AB2" s="81"/>
      <c r="AC2" s="83"/>
    </row>
    <row r="3" spans="2:35" s="18" customFormat="1" ht="12" customHeight="1">
      <c r="B3" s="8"/>
      <c r="C3" s="23"/>
      <c r="D3" s="91" t="s">
        <v>0</v>
      </c>
      <c r="E3" s="84" t="s">
        <v>1</v>
      </c>
      <c r="F3" s="24"/>
      <c r="G3" s="24"/>
      <c r="H3" s="24"/>
      <c r="I3" s="24"/>
      <c r="J3" s="24"/>
      <c r="K3" s="24"/>
      <c r="L3" s="86" t="s">
        <v>13</v>
      </c>
      <c r="M3" s="23"/>
      <c r="N3" s="23"/>
      <c r="O3" s="23"/>
      <c r="P3" s="86" t="s">
        <v>14</v>
      </c>
      <c r="Q3" s="24"/>
      <c r="R3" s="24"/>
      <c r="S3" s="91" t="s">
        <v>0</v>
      </c>
      <c r="T3" s="84" t="s">
        <v>1</v>
      </c>
      <c r="U3" s="25"/>
      <c r="V3" s="25"/>
      <c r="W3" s="25"/>
      <c r="X3" s="25"/>
      <c r="Y3" s="25"/>
      <c r="Z3" s="25"/>
      <c r="AA3" s="86" t="s">
        <v>13</v>
      </c>
      <c r="AB3" s="26"/>
      <c r="AC3" s="88" t="s">
        <v>15</v>
      </c>
      <c r="AI3" s="40"/>
    </row>
    <row r="4" spans="2:35" s="32" customFormat="1" ht="50.25" customHeight="1" thickBot="1">
      <c r="B4" s="9"/>
      <c r="C4" s="27"/>
      <c r="D4" s="92"/>
      <c r="E4" s="85"/>
      <c r="F4" s="28" t="s">
        <v>29</v>
      </c>
      <c r="G4" s="28" t="s">
        <v>30</v>
      </c>
      <c r="H4" s="28" t="s">
        <v>31</v>
      </c>
      <c r="I4" s="28" t="s">
        <v>26</v>
      </c>
      <c r="J4" s="28" t="s">
        <v>32</v>
      </c>
      <c r="K4" s="28" t="s">
        <v>24</v>
      </c>
      <c r="L4" s="90"/>
      <c r="M4" s="28" t="s">
        <v>7</v>
      </c>
      <c r="N4" s="28" t="s">
        <v>26</v>
      </c>
      <c r="O4" s="28" t="s">
        <v>8</v>
      </c>
      <c r="P4" s="90"/>
      <c r="Q4" s="28" t="s">
        <v>7</v>
      </c>
      <c r="R4" s="30" t="s">
        <v>8</v>
      </c>
      <c r="S4" s="92"/>
      <c r="T4" s="85"/>
      <c r="U4" s="31" t="s">
        <v>29</v>
      </c>
      <c r="V4" s="31" t="s">
        <v>16</v>
      </c>
      <c r="W4" s="31" t="s">
        <v>33</v>
      </c>
      <c r="X4" s="31" t="s">
        <v>21</v>
      </c>
      <c r="Y4" s="31" t="s">
        <v>34</v>
      </c>
      <c r="Z4" s="28" t="s">
        <v>35</v>
      </c>
      <c r="AA4" s="87"/>
      <c r="AB4" s="29" t="s">
        <v>27</v>
      </c>
      <c r="AC4" s="89"/>
      <c r="AI4" s="41"/>
    </row>
    <row r="5" spans="2:29" ht="24.75" customHeight="1" thickBot="1" thickTop="1">
      <c r="B5" s="10"/>
      <c r="C5" s="33" t="s">
        <v>2</v>
      </c>
      <c r="D5" s="93">
        <f>SUM(E5,L5,P5)</f>
        <v>2517</v>
      </c>
      <c r="E5" s="94">
        <f>SUM(E6:E16)</f>
        <v>212</v>
      </c>
      <c r="F5" s="94">
        <f aca="true" t="shared" si="0" ref="F5:R5">SUM(F6:F16)</f>
        <v>38</v>
      </c>
      <c r="G5" s="94">
        <f t="shared" si="0"/>
        <v>0</v>
      </c>
      <c r="H5" s="94">
        <f t="shared" si="0"/>
        <v>174</v>
      </c>
      <c r="I5" s="94">
        <f t="shared" si="0"/>
        <v>105</v>
      </c>
      <c r="J5" s="94">
        <f t="shared" si="0"/>
        <v>16</v>
      </c>
      <c r="K5" s="94">
        <f t="shared" si="0"/>
        <v>80</v>
      </c>
      <c r="L5" s="94">
        <f t="shared" si="0"/>
        <v>1454</v>
      </c>
      <c r="M5" s="94">
        <f t="shared" si="0"/>
        <v>325</v>
      </c>
      <c r="N5" s="94">
        <f t="shared" si="0"/>
        <v>53</v>
      </c>
      <c r="O5" s="94">
        <f t="shared" si="0"/>
        <v>1129</v>
      </c>
      <c r="P5" s="94">
        <f t="shared" si="0"/>
        <v>851</v>
      </c>
      <c r="Q5" s="94">
        <f t="shared" si="0"/>
        <v>0</v>
      </c>
      <c r="R5" s="95">
        <f t="shared" si="0"/>
        <v>851</v>
      </c>
      <c r="S5" s="96">
        <f>SUM(T5,AA5,AC5)</f>
        <v>39860</v>
      </c>
      <c r="T5" s="94">
        <f aca="true" t="shared" si="1" ref="T5:AC5">SUM(T6:T16)</f>
        <v>34727</v>
      </c>
      <c r="U5" s="94">
        <f t="shared" si="1"/>
        <v>8872</v>
      </c>
      <c r="V5" s="94">
        <f t="shared" si="1"/>
        <v>48</v>
      </c>
      <c r="W5" s="94">
        <f t="shared" si="1"/>
        <v>127</v>
      </c>
      <c r="X5" s="94">
        <f t="shared" si="1"/>
        <v>9175</v>
      </c>
      <c r="Y5" s="94">
        <f t="shared" si="1"/>
        <v>16505</v>
      </c>
      <c r="Z5" s="94">
        <f t="shared" si="1"/>
        <v>5695</v>
      </c>
      <c r="AA5" s="94">
        <f t="shared" si="1"/>
        <v>5133</v>
      </c>
      <c r="AB5" s="95">
        <f t="shared" si="1"/>
        <v>522</v>
      </c>
      <c r="AC5" s="97">
        <f t="shared" si="1"/>
        <v>0</v>
      </c>
    </row>
    <row r="6" spans="2:36" ht="24.75" customHeight="1" thickTop="1">
      <c r="B6" s="11"/>
      <c r="C6" s="34" t="s">
        <v>43</v>
      </c>
      <c r="D6" s="98">
        <f aca="true" t="shared" si="2" ref="D6:D16">SUM(E6,L6,P6)</f>
        <v>1107</v>
      </c>
      <c r="E6" s="50">
        <f>SUM(F6:H6)</f>
        <v>94</v>
      </c>
      <c r="F6" s="50">
        <v>16</v>
      </c>
      <c r="G6" s="50">
        <v>0</v>
      </c>
      <c r="H6" s="50">
        <v>78</v>
      </c>
      <c r="I6" s="50">
        <v>40</v>
      </c>
      <c r="J6" s="50">
        <v>6</v>
      </c>
      <c r="K6" s="50">
        <v>38</v>
      </c>
      <c r="L6" s="50">
        <f>SUM(M6,O6)</f>
        <v>619</v>
      </c>
      <c r="M6" s="50">
        <v>122</v>
      </c>
      <c r="N6" s="50">
        <v>12</v>
      </c>
      <c r="O6" s="50">
        <v>497</v>
      </c>
      <c r="P6" s="50">
        <f>SUM(Q6:R6)</f>
        <v>394</v>
      </c>
      <c r="Q6" s="50">
        <v>0</v>
      </c>
      <c r="R6" s="51">
        <v>394</v>
      </c>
      <c r="S6" s="98">
        <f aca="true" t="shared" si="3" ref="S6:S16">SUM(T6,AA6,AC6)</f>
        <v>17428</v>
      </c>
      <c r="T6" s="50">
        <f>SUM(U6:Y6)</f>
        <v>15567</v>
      </c>
      <c r="U6" s="52">
        <v>3251</v>
      </c>
      <c r="V6" s="52">
        <v>12</v>
      </c>
      <c r="W6" s="52">
        <v>27</v>
      </c>
      <c r="X6" s="52">
        <v>3617</v>
      </c>
      <c r="Y6" s="52">
        <v>8660</v>
      </c>
      <c r="Z6" s="53">
        <v>2584</v>
      </c>
      <c r="AA6" s="50">
        <v>1861</v>
      </c>
      <c r="AB6" s="51">
        <v>135</v>
      </c>
      <c r="AC6" s="66">
        <v>0</v>
      </c>
      <c r="AH6" s="35"/>
      <c r="AJ6" s="35"/>
    </row>
    <row r="7" spans="2:36" ht="24.75" customHeight="1">
      <c r="B7" s="12" t="s">
        <v>17</v>
      </c>
      <c r="C7" s="36" t="s">
        <v>41</v>
      </c>
      <c r="D7" s="99">
        <f t="shared" si="2"/>
        <v>125</v>
      </c>
      <c r="E7" s="54">
        <f aca="true" t="shared" si="4" ref="E7:E16">SUM(F7:H7)</f>
        <v>12</v>
      </c>
      <c r="F7" s="54">
        <v>2</v>
      </c>
      <c r="G7" s="54">
        <v>0</v>
      </c>
      <c r="H7" s="50">
        <v>10</v>
      </c>
      <c r="I7" s="54">
        <v>5</v>
      </c>
      <c r="J7" s="54">
        <v>1</v>
      </c>
      <c r="K7" s="54">
        <v>4</v>
      </c>
      <c r="L7" s="54">
        <f aca="true" t="shared" si="5" ref="L7:L16">SUM(M7,O7)</f>
        <v>69</v>
      </c>
      <c r="M7" s="54">
        <v>17</v>
      </c>
      <c r="N7" s="50">
        <v>2</v>
      </c>
      <c r="O7" s="50">
        <v>52</v>
      </c>
      <c r="P7" s="54">
        <f aca="true" t="shared" si="6" ref="P7:P16">SUM(Q7:R7)</f>
        <v>44</v>
      </c>
      <c r="Q7" s="54">
        <v>0</v>
      </c>
      <c r="R7" s="51">
        <v>44</v>
      </c>
      <c r="S7" s="99">
        <f t="shared" si="3"/>
        <v>2145</v>
      </c>
      <c r="T7" s="54">
        <f aca="true" t="shared" si="7" ref="T7:T16">SUM(U7:Y7)</f>
        <v>1864</v>
      </c>
      <c r="U7" s="55">
        <v>647</v>
      </c>
      <c r="V7" s="55">
        <v>4</v>
      </c>
      <c r="W7" s="55">
        <v>22</v>
      </c>
      <c r="X7" s="55">
        <v>477</v>
      </c>
      <c r="Y7" s="55">
        <v>714</v>
      </c>
      <c r="Z7" s="54">
        <v>204</v>
      </c>
      <c r="AA7" s="54">
        <v>281</v>
      </c>
      <c r="AB7" s="56">
        <v>31</v>
      </c>
      <c r="AC7" s="67">
        <v>0</v>
      </c>
      <c r="AH7" s="35"/>
      <c r="AJ7" s="35"/>
    </row>
    <row r="8" spans="2:36" ht="24.75" customHeight="1">
      <c r="B8" s="11"/>
      <c r="C8" s="36" t="s">
        <v>40</v>
      </c>
      <c r="D8" s="99">
        <f t="shared" si="2"/>
        <v>212</v>
      </c>
      <c r="E8" s="54">
        <f t="shared" si="4"/>
        <v>12</v>
      </c>
      <c r="F8" s="54">
        <v>4</v>
      </c>
      <c r="G8" s="54">
        <v>0</v>
      </c>
      <c r="H8" s="50">
        <v>8</v>
      </c>
      <c r="I8" s="54">
        <v>6</v>
      </c>
      <c r="J8" s="54">
        <v>2</v>
      </c>
      <c r="K8" s="54">
        <v>4</v>
      </c>
      <c r="L8" s="54">
        <f t="shared" si="5"/>
        <v>127</v>
      </c>
      <c r="M8" s="54">
        <v>33</v>
      </c>
      <c r="N8" s="50">
        <v>9</v>
      </c>
      <c r="O8" s="50">
        <v>94</v>
      </c>
      <c r="P8" s="54">
        <f t="shared" si="6"/>
        <v>73</v>
      </c>
      <c r="Q8" s="54">
        <v>0</v>
      </c>
      <c r="R8" s="51">
        <v>73</v>
      </c>
      <c r="S8" s="99">
        <f t="shared" si="3"/>
        <v>3029</v>
      </c>
      <c r="T8" s="54">
        <f t="shared" si="7"/>
        <v>2494</v>
      </c>
      <c r="U8" s="55">
        <v>956</v>
      </c>
      <c r="V8" s="55">
        <v>4</v>
      </c>
      <c r="W8" s="54">
        <v>0</v>
      </c>
      <c r="X8" s="55">
        <v>763</v>
      </c>
      <c r="Y8" s="55">
        <v>771</v>
      </c>
      <c r="Z8" s="54">
        <v>576</v>
      </c>
      <c r="AA8" s="54">
        <v>535</v>
      </c>
      <c r="AB8" s="56">
        <v>74</v>
      </c>
      <c r="AC8" s="67">
        <v>0</v>
      </c>
      <c r="AH8" s="35"/>
      <c r="AJ8" s="35"/>
    </row>
    <row r="9" spans="2:36" ht="24.75" customHeight="1">
      <c r="B9" s="11"/>
      <c r="C9" s="78" t="s">
        <v>47</v>
      </c>
      <c r="D9" s="99">
        <f t="shared" si="2"/>
        <v>73</v>
      </c>
      <c r="E9" s="54">
        <f t="shared" si="4"/>
        <v>6</v>
      </c>
      <c r="F9" s="54">
        <v>1</v>
      </c>
      <c r="G9" s="54">
        <v>0</v>
      </c>
      <c r="H9" s="50">
        <v>5</v>
      </c>
      <c r="I9" s="54">
        <v>3</v>
      </c>
      <c r="J9" s="54">
        <v>1</v>
      </c>
      <c r="K9" s="54">
        <v>4</v>
      </c>
      <c r="L9" s="54">
        <f t="shared" si="5"/>
        <v>43</v>
      </c>
      <c r="M9" s="54">
        <v>13</v>
      </c>
      <c r="N9" s="50">
        <v>2</v>
      </c>
      <c r="O9" s="50">
        <v>30</v>
      </c>
      <c r="P9" s="54">
        <f t="shared" si="6"/>
        <v>24</v>
      </c>
      <c r="Q9" s="54">
        <v>0</v>
      </c>
      <c r="R9" s="51">
        <v>24</v>
      </c>
      <c r="S9" s="99">
        <f t="shared" si="3"/>
        <v>1071</v>
      </c>
      <c r="T9" s="54">
        <f t="shared" si="7"/>
        <v>840</v>
      </c>
      <c r="U9" s="55">
        <v>240</v>
      </c>
      <c r="V9" s="55">
        <v>4</v>
      </c>
      <c r="W9" s="54">
        <v>0</v>
      </c>
      <c r="X9" s="55">
        <v>221</v>
      </c>
      <c r="Y9" s="55">
        <v>375</v>
      </c>
      <c r="Z9" s="54">
        <v>201</v>
      </c>
      <c r="AA9" s="54">
        <v>231</v>
      </c>
      <c r="AB9" s="56">
        <v>8</v>
      </c>
      <c r="AC9" s="67">
        <v>0</v>
      </c>
      <c r="AH9" s="35"/>
      <c r="AJ9" s="35"/>
    </row>
    <row r="10" spans="2:36" ht="24.75" customHeight="1">
      <c r="B10" s="11"/>
      <c r="C10" s="36" t="s">
        <v>37</v>
      </c>
      <c r="D10" s="99">
        <f t="shared" si="2"/>
        <v>225</v>
      </c>
      <c r="E10" s="54">
        <f t="shared" si="4"/>
        <v>16</v>
      </c>
      <c r="F10" s="54">
        <v>3</v>
      </c>
      <c r="G10" s="54">
        <v>0</v>
      </c>
      <c r="H10" s="50">
        <v>13</v>
      </c>
      <c r="I10" s="54">
        <v>7</v>
      </c>
      <c r="J10" s="54">
        <v>1</v>
      </c>
      <c r="K10" s="54">
        <v>8</v>
      </c>
      <c r="L10" s="54">
        <f t="shared" si="5"/>
        <v>132</v>
      </c>
      <c r="M10" s="54">
        <v>20</v>
      </c>
      <c r="N10" s="50">
        <v>3</v>
      </c>
      <c r="O10" s="50">
        <v>112</v>
      </c>
      <c r="P10" s="54">
        <f t="shared" si="6"/>
        <v>77</v>
      </c>
      <c r="Q10" s="54">
        <v>0</v>
      </c>
      <c r="R10" s="51">
        <v>77</v>
      </c>
      <c r="S10" s="99">
        <f t="shared" si="3"/>
        <v>3737</v>
      </c>
      <c r="T10" s="54">
        <f t="shared" si="7"/>
        <v>3399</v>
      </c>
      <c r="U10" s="55">
        <v>844</v>
      </c>
      <c r="V10" s="55">
        <v>4</v>
      </c>
      <c r="W10" s="54">
        <v>0</v>
      </c>
      <c r="X10" s="55">
        <v>468</v>
      </c>
      <c r="Y10" s="55">
        <v>2083</v>
      </c>
      <c r="Z10" s="54">
        <v>513</v>
      </c>
      <c r="AA10" s="54">
        <v>338</v>
      </c>
      <c r="AB10" s="56">
        <v>35</v>
      </c>
      <c r="AC10" s="67">
        <v>0</v>
      </c>
      <c r="AH10" s="35"/>
      <c r="AJ10" s="35"/>
    </row>
    <row r="11" spans="2:36" ht="24.75" customHeight="1">
      <c r="B11" s="11"/>
      <c r="C11" s="36" t="s">
        <v>38</v>
      </c>
      <c r="D11" s="99">
        <f t="shared" si="2"/>
        <v>71</v>
      </c>
      <c r="E11" s="54">
        <f t="shared" si="4"/>
        <v>5</v>
      </c>
      <c r="F11" s="54">
        <v>1</v>
      </c>
      <c r="G11" s="54">
        <v>0</v>
      </c>
      <c r="H11" s="50">
        <v>4</v>
      </c>
      <c r="I11" s="54">
        <v>2</v>
      </c>
      <c r="J11" s="54">
        <v>0</v>
      </c>
      <c r="K11" s="54">
        <v>4</v>
      </c>
      <c r="L11" s="54">
        <f t="shared" si="5"/>
        <v>43</v>
      </c>
      <c r="M11" s="54">
        <v>9</v>
      </c>
      <c r="N11" s="50">
        <v>4</v>
      </c>
      <c r="O11" s="50">
        <v>34</v>
      </c>
      <c r="P11" s="54">
        <f t="shared" si="6"/>
        <v>23</v>
      </c>
      <c r="Q11" s="54">
        <v>0</v>
      </c>
      <c r="R11" s="51">
        <v>23</v>
      </c>
      <c r="S11" s="99">
        <f t="shared" si="3"/>
        <v>1033</v>
      </c>
      <c r="T11" s="54">
        <f t="shared" si="7"/>
        <v>883</v>
      </c>
      <c r="U11" s="55">
        <v>270</v>
      </c>
      <c r="V11" s="55">
        <v>4</v>
      </c>
      <c r="W11" s="54">
        <v>0</v>
      </c>
      <c r="X11" s="55">
        <v>352</v>
      </c>
      <c r="Y11" s="55">
        <v>257</v>
      </c>
      <c r="Z11" s="54">
        <v>0</v>
      </c>
      <c r="AA11" s="54">
        <v>150</v>
      </c>
      <c r="AB11" s="56">
        <v>36</v>
      </c>
      <c r="AC11" s="67">
        <v>0</v>
      </c>
      <c r="AH11" s="35"/>
      <c r="AJ11" s="35"/>
    </row>
    <row r="12" spans="2:36" ht="24.75" customHeight="1">
      <c r="B12" s="11"/>
      <c r="C12" s="78" t="s">
        <v>48</v>
      </c>
      <c r="D12" s="99">
        <f t="shared" si="2"/>
        <v>103</v>
      </c>
      <c r="E12" s="54">
        <f t="shared" si="4"/>
        <v>13</v>
      </c>
      <c r="F12" s="54">
        <v>2</v>
      </c>
      <c r="G12" s="54">
        <v>0</v>
      </c>
      <c r="H12" s="50">
        <v>11</v>
      </c>
      <c r="I12" s="54">
        <v>9</v>
      </c>
      <c r="J12" s="54">
        <v>0</v>
      </c>
      <c r="K12" s="54">
        <v>1</v>
      </c>
      <c r="L12" s="54">
        <f t="shared" si="5"/>
        <v>60</v>
      </c>
      <c r="M12" s="54">
        <v>12</v>
      </c>
      <c r="N12" s="50">
        <v>0</v>
      </c>
      <c r="O12" s="50">
        <v>48</v>
      </c>
      <c r="P12" s="54">
        <f t="shared" si="6"/>
        <v>30</v>
      </c>
      <c r="Q12" s="54">
        <v>0</v>
      </c>
      <c r="R12" s="51">
        <v>30</v>
      </c>
      <c r="S12" s="99">
        <f t="shared" si="3"/>
        <v>1462</v>
      </c>
      <c r="T12" s="54">
        <f t="shared" si="7"/>
        <v>1264</v>
      </c>
      <c r="U12" s="55">
        <v>387</v>
      </c>
      <c r="V12" s="54">
        <v>0</v>
      </c>
      <c r="W12" s="54">
        <v>0</v>
      </c>
      <c r="X12" s="55">
        <v>576</v>
      </c>
      <c r="Y12" s="55">
        <v>301</v>
      </c>
      <c r="Z12" s="54">
        <v>0</v>
      </c>
      <c r="AA12" s="54">
        <v>198</v>
      </c>
      <c r="AB12" s="56">
        <v>0</v>
      </c>
      <c r="AC12" s="67">
        <v>0</v>
      </c>
      <c r="AH12" s="35"/>
      <c r="AJ12" s="35"/>
    </row>
    <row r="13" spans="2:36" ht="24.75" customHeight="1">
      <c r="B13" s="11"/>
      <c r="C13" s="36" t="s">
        <v>39</v>
      </c>
      <c r="D13" s="99">
        <f t="shared" si="2"/>
        <v>217</v>
      </c>
      <c r="E13" s="54">
        <f t="shared" si="4"/>
        <v>12</v>
      </c>
      <c r="F13" s="54">
        <v>2</v>
      </c>
      <c r="G13" s="54">
        <v>0</v>
      </c>
      <c r="H13" s="50">
        <v>10</v>
      </c>
      <c r="I13" s="54">
        <v>7</v>
      </c>
      <c r="J13" s="54">
        <v>2</v>
      </c>
      <c r="K13" s="54">
        <v>2</v>
      </c>
      <c r="L13" s="54">
        <f t="shared" si="5"/>
        <v>131</v>
      </c>
      <c r="M13" s="54">
        <v>35</v>
      </c>
      <c r="N13" s="50">
        <v>5</v>
      </c>
      <c r="O13" s="50">
        <v>96</v>
      </c>
      <c r="P13" s="54">
        <f t="shared" si="6"/>
        <v>74</v>
      </c>
      <c r="Q13" s="54">
        <v>0</v>
      </c>
      <c r="R13" s="51">
        <v>74</v>
      </c>
      <c r="S13" s="99">
        <f t="shared" si="3"/>
        <v>2934</v>
      </c>
      <c r="T13" s="54">
        <f t="shared" si="7"/>
        <v>2384</v>
      </c>
      <c r="U13" s="55">
        <v>786</v>
      </c>
      <c r="V13" s="55">
        <v>4</v>
      </c>
      <c r="W13" s="55">
        <v>30</v>
      </c>
      <c r="X13" s="55">
        <v>551</v>
      </c>
      <c r="Y13" s="55">
        <v>1013</v>
      </c>
      <c r="Z13" s="54">
        <v>754</v>
      </c>
      <c r="AA13" s="54">
        <v>550</v>
      </c>
      <c r="AB13" s="56">
        <v>57</v>
      </c>
      <c r="AC13" s="68">
        <v>0</v>
      </c>
      <c r="AH13" s="35"/>
      <c r="AJ13" s="35"/>
    </row>
    <row r="14" spans="2:36" ht="24.75" customHeight="1">
      <c r="B14" s="11" t="s">
        <v>18</v>
      </c>
      <c r="C14" s="78" t="s">
        <v>49</v>
      </c>
      <c r="D14" s="99">
        <f t="shared" si="2"/>
        <v>76</v>
      </c>
      <c r="E14" s="54">
        <f t="shared" si="4"/>
        <v>11</v>
      </c>
      <c r="F14" s="54">
        <v>2</v>
      </c>
      <c r="G14" s="54">
        <v>0</v>
      </c>
      <c r="H14" s="50">
        <v>9</v>
      </c>
      <c r="I14" s="54">
        <v>5</v>
      </c>
      <c r="J14" s="54">
        <v>1</v>
      </c>
      <c r="K14" s="54">
        <v>2</v>
      </c>
      <c r="L14" s="54">
        <f t="shared" si="5"/>
        <v>47</v>
      </c>
      <c r="M14" s="54">
        <v>14</v>
      </c>
      <c r="N14" s="50">
        <v>6</v>
      </c>
      <c r="O14" s="50">
        <v>33</v>
      </c>
      <c r="P14" s="54">
        <f t="shared" si="6"/>
        <v>18</v>
      </c>
      <c r="Q14" s="54">
        <v>0</v>
      </c>
      <c r="R14" s="51">
        <v>18</v>
      </c>
      <c r="S14" s="99">
        <f t="shared" si="3"/>
        <v>1787</v>
      </c>
      <c r="T14" s="54">
        <f t="shared" si="7"/>
        <v>1558</v>
      </c>
      <c r="U14" s="55">
        <v>380</v>
      </c>
      <c r="V14" s="55">
        <v>4</v>
      </c>
      <c r="W14" s="54">
        <v>0</v>
      </c>
      <c r="X14" s="55">
        <v>395</v>
      </c>
      <c r="Y14" s="55">
        <v>779</v>
      </c>
      <c r="Z14" s="54">
        <v>401</v>
      </c>
      <c r="AA14" s="54">
        <v>229</v>
      </c>
      <c r="AB14" s="56">
        <v>56</v>
      </c>
      <c r="AC14" s="67">
        <v>0</v>
      </c>
      <c r="AH14" s="35"/>
      <c r="AJ14" s="35"/>
    </row>
    <row r="15" spans="2:36" ht="24.75" customHeight="1">
      <c r="B15" s="11"/>
      <c r="C15" s="36" t="s">
        <v>44</v>
      </c>
      <c r="D15" s="99">
        <f t="shared" si="2"/>
        <v>138</v>
      </c>
      <c r="E15" s="54">
        <f t="shared" si="4"/>
        <v>13</v>
      </c>
      <c r="F15" s="54">
        <v>2</v>
      </c>
      <c r="G15" s="54">
        <v>0</v>
      </c>
      <c r="H15" s="50">
        <v>11</v>
      </c>
      <c r="I15" s="54">
        <v>9</v>
      </c>
      <c r="J15" s="54">
        <v>1</v>
      </c>
      <c r="K15" s="54">
        <v>4</v>
      </c>
      <c r="L15" s="54">
        <f t="shared" si="5"/>
        <v>82</v>
      </c>
      <c r="M15" s="54">
        <v>18</v>
      </c>
      <c r="N15" s="50">
        <v>2</v>
      </c>
      <c r="O15" s="50">
        <v>64</v>
      </c>
      <c r="P15" s="54">
        <f t="shared" si="6"/>
        <v>43</v>
      </c>
      <c r="Q15" s="54">
        <v>0</v>
      </c>
      <c r="R15" s="51">
        <v>43</v>
      </c>
      <c r="S15" s="99">
        <f t="shared" si="3"/>
        <v>1860</v>
      </c>
      <c r="T15" s="54">
        <f t="shared" si="7"/>
        <v>1594</v>
      </c>
      <c r="U15" s="55">
        <v>404</v>
      </c>
      <c r="V15" s="55">
        <v>4</v>
      </c>
      <c r="W15" s="55">
        <v>0</v>
      </c>
      <c r="X15" s="55">
        <v>560</v>
      </c>
      <c r="Y15" s="55">
        <v>626</v>
      </c>
      <c r="Z15" s="54">
        <v>252</v>
      </c>
      <c r="AA15" s="54">
        <v>266</v>
      </c>
      <c r="AB15" s="56">
        <v>34</v>
      </c>
      <c r="AC15" s="67">
        <v>0</v>
      </c>
      <c r="AH15" s="35"/>
      <c r="AJ15" s="35"/>
    </row>
    <row r="16" spans="2:36" ht="24.75" customHeight="1" thickBot="1">
      <c r="B16" s="13"/>
      <c r="C16" s="44" t="s">
        <v>42</v>
      </c>
      <c r="D16" s="100">
        <f t="shared" si="2"/>
        <v>170</v>
      </c>
      <c r="E16" s="57">
        <f t="shared" si="4"/>
        <v>18</v>
      </c>
      <c r="F16" s="57">
        <v>3</v>
      </c>
      <c r="G16" s="57">
        <v>0</v>
      </c>
      <c r="H16" s="50">
        <v>15</v>
      </c>
      <c r="I16" s="57">
        <v>12</v>
      </c>
      <c r="J16" s="57">
        <v>1</v>
      </c>
      <c r="K16" s="57">
        <v>9</v>
      </c>
      <c r="L16" s="57">
        <f t="shared" si="5"/>
        <v>101</v>
      </c>
      <c r="M16" s="57">
        <v>32</v>
      </c>
      <c r="N16" s="101">
        <v>8</v>
      </c>
      <c r="O16" s="50">
        <v>69</v>
      </c>
      <c r="P16" s="57">
        <f t="shared" si="6"/>
        <v>51</v>
      </c>
      <c r="Q16" s="57">
        <v>0</v>
      </c>
      <c r="R16" s="51">
        <v>51</v>
      </c>
      <c r="S16" s="102">
        <f t="shared" si="3"/>
        <v>3374</v>
      </c>
      <c r="T16" s="57">
        <f t="shared" si="7"/>
        <v>2880</v>
      </c>
      <c r="U16" s="58">
        <v>707</v>
      </c>
      <c r="V16" s="58">
        <v>4</v>
      </c>
      <c r="W16" s="58">
        <v>48</v>
      </c>
      <c r="X16" s="58">
        <v>1195</v>
      </c>
      <c r="Y16" s="58">
        <v>926</v>
      </c>
      <c r="Z16" s="58">
        <v>210</v>
      </c>
      <c r="AA16" s="57">
        <v>494</v>
      </c>
      <c r="AB16" s="59">
        <v>56</v>
      </c>
      <c r="AC16" s="69">
        <v>0</v>
      </c>
      <c r="AH16" s="35"/>
      <c r="AJ16" s="35"/>
    </row>
    <row r="17" spans="2:35" ht="24.75" customHeight="1" thickBot="1" thickTop="1">
      <c r="B17" s="14"/>
      <c r="C17" s="45" t="s">
        <v>2</v>
      </c>
      <c r="D17" s="60">
        <f>IF(D5="-","-",D5/1774538*100000)</f>
        <v>141.83973518741217</v>
      </c>
      <c r="E17" s="60">
        <f>IF(E5="-","-",E5/1774538*100000)</f>
        <v>11.946771497708136</v>
      </c>
      <c r="F17" s="60">
        <f>IF(F5="-","-",F5/1774538*100000)</f>
        <v>2.1414024382684396</v>
      </c>
      <c r="G17" s="60">
        <f>IF(G5="-","-",G5/1774538*100000)</f>
        <v>0</v>
      </c>
      <c r="H17" s="60">
        <f>IF(H5="-","-",H5/1774538*100000)</f>
        <v>9.805369059439696</v>
      </c>
      <c r="I17" s="60">
        <f>IF(I5="-","-",I5/1774538*100000)</f>
        <v>5.917033053110162</v>
      </c>
      <c r="J17" s="60">
        <f>IF(J5="-","-",J5/1774538*100000)</f>
        <v>0.9016431319025008</v>
      </c>
      <c r="K17" s="60">
        <f>IF(K5="-","-",K5/1774538*100000)</f>
        <v>4.508215659512504</v>
      </c>
      <c r="L17" s="60">
        <f>IF(L5="-","-",L5/1774538*100000)</f>
        <v>81.93681961163976</v>
      </c>
      <c r="M17" s="60">
        <f>IF(M5="-","-",M5/1774538*100000)</f>
        <v>18.31462611676955</v>
      </c>
      <c r="N17" s="60">
        <f>IF(N5="-","-",N5/1774538*100000)</f>
        <v>2.986692874427034</v>
      </c>
      <c r="O17" s="60">
        <f>IF(O5="-","-",O5/1774538*100000)</f>
        <v>63.62219349487022</v>
      </c>
      <c r="P17" s="60">
        <f>IF(P5="-","-",P5/1774538*100000)</f>
        <v>47.95614407806426</v>
      </c>
      <c r="Q17" s="60">
        <f>IF(Q5="-","-",Q5/1774538*100000)</f>
        <v>0</v>
      </c>
      <c r="R17" s="70">
        <f>IF(R5="-","-",R5/1774538*100000)</f>
        <v>47.95614407806426</v>
      </c>
      <c r="S17" s="74">
        <f>IF(S5="-","-",S5/1774538*100000)</f>
        <v>2246.218452352105</v>
      </c>
      <c r="T17" s="60">
        <f>IF(T5="-","-",T5/1774538*100000)</f>
        <v>1956.960065098634</v>
      </c>
      <c r="U17" s="60">
        <f>IF(U5="-","-",U5/1774538*100000)</f>
        <v>499.9611166399367</v>
      </c>
      <c r="V17" s="60">
        <f>IF(V5="-","-",V5/1774538*100000)</f>
        <v>2.7049293957075027</v>
      </c>
      <c r="W17" s="60">
        <f>IF(W5="-","-",W5/1774538*100000)</f>
        <v>7.1567923594761</v>
      </c>
      <c r="X17" s="60">
        <f>IF(X5="-","-",X5/1774538*100000)</f>
        <v>517.0359834503404</v>
      </c>
      <c r="Y17" s="60">
        <f>IF(Y5="-","-",Y5/1774538*100000)</f>
        <v>930.1012432531735</v>
      </c>
      <c r="Z17" s="60">
        <f>IF(Z5="-","-",Z5/1774538*100000)</f>
        <v>320.92860226154636</v>
      </c>
      <c r="AA17" s="60">
        <f>IF(AA5="-","-",AA5/1774538*100000)</f>
        <v>289.258387253471</v>
      </c>
      <c r="AB17" s="60">
        <f>IF(AB5="-","-",AB5/1774538*100000)</f>
        <v>29.41610717831909</v>
      </c>
      <c r="AC17" s="60">
        <f>IF(AC5="-","-",AC5/1774538*100000)</f>
        <v>0</v>
      </c>
      <c r="AI17" s="43"/>
    </row>
    <row r="18" spans="2:29" ht="24.75" customHeight="1" thickTop="1">
      <c r="B18" s="14" t="s">
        <v>9</v>
      </c>
      <c r="C18" s="46" t="s">
        <v>43</v>
      </c>
      <c r="D18" s="61">
        <f>IF(D6="-","-",D6/739606*100000)</f>
        <v>149.6742860387828</v>
      </c>
      <c r="E18" s="61">
        <f>IF(E6="-","-",E6/739606*100000)</f>
        <v>12.709469636536209</v>
      </c>
      <c r="F18" s="61">
        <f>IF(F6="-","-",F6/739606*100000)</f>
        <v>2.1633139806870143</v>
      </c>
      <c r="G18" s="61">
        <f>IF(G6="-","-",G6/739606*100000)</f>
        <v>0</v>
      </c>
      <c r="H18" s="62">
        <f>IF(H6="-","-",H6/739606*100000)</f>
        <v>10.546155655849196</v>
      </c>
      <c r="I18" s="63">
        <f>IF(I6="-","-",I6/739606*100000)</f>
        <v>5.408284951717536</v>
      </c>
      <c r="J18" s="63">
        <f>IF(J6="-","-",J6/739606*100000)</f>
        <v>0.8112427427576303</v>
      </c>
      <c r="K18" s="63">
        <f>IF(K6="-","-",K6/739606*100000)</f>
        <v>5.13787070413166</v>
      </c>
      <c r="L18" s="63">
        <f>IF(L6="-","-",L6/739606*100000)</f>
        <v>83.69320962782886</v>
      </c>
      <c r="M18" s="63">
        <f>IF(M6="-","-",M6/739606*100000)</f>
        <v>16.495269102738483</v>
      </c>
      <c r="N18" s="63">
        <f>IF(N6="-","-",N6/739606*100000)</f>
        <v>1.6224854855152606</v>
      </c>
      <c r="O18" s="63">
        <f>IF(O6="-","-",O6/739606*100000)</f>
        <v>67.19794052509039</v>
      </c>
      <c r="P18" s="63">
        <f>IF(P6="-","-",P6/739606*100000)</f>
        <v>53.27160677441773</v>
      </c>
      <c r="Q18" s="63">
        <f>IF(Q6="-","-",Q6/739606*100000)</f>
        <v>0</v>
      </c>
      <c r="R18" s="71">
        <f>IF(R6="-","-",R6/739606*100000)</f>
        <v>53.27160677441773</v>
      </c>
      <c r="S18" s="75">
        <f>IF(S6="-","-",S6/739606*100000)</f>
        <v>2356.38975346333</v>
      </c>
      <c r="T18" s="63">
        <f>IF(T6="-","-",T6/739606*100000)</f>
        <v>2104.769296084672</v>
      </c>
      <c r="U18" s="63">
        <f>IF(U6="-","-",U6/739606*100000)</f>
        <v>439.5583594508428</v>
      </c>
      <c r="V18" s="63">
        <f>IF(V6="-","-",V6/739606*100000)</f>
        <v>1.6224854855152606</v>
      </c>
      <c r="W18" s="63">
        <f>IF(W6="-","-",W6/739606*100000)</f>
        <v>3.6505923424093365</v>
      </c>
      <c r="X18" s="63">
        <f>IF(X6="-","-",X6/739606*100000)</f>
        <v>489.0441667590582</v>
      </c>
      <c r="Y18" s="63">
        <f>IF(Y6="-","-",Y6/739606*100000)</f>
        <v>1170.8936920468466</v>
      </c>
      <c r="Z18" s="63">
        <f>IF(Z6="-","-",Z6/739606*100000)</f>
        <v>349.37520788095287</v>
      </c>
      <c r="AA18" s="63">
        <f>IF(AA6="-","-",AA6/739606*100000)</f>
        <v>251.62045737865836</v>
      </c>
      <c r="AB18" s="63">
        <f>IF(AB6="-","-",AB6/739606*100000)</f>
        <v>18.252961712046687</v>
      </c>
      <c r="AC18" s="63">
        <f>IF(AC6="-","-",AC6/739606*100000)</f>
        <v>0</v>
      </c>
    </row>
    <row r="19" spans="2:29" ht="24.75" customHeight="1">
      <c r="B19" s="14"/>
      <c r="C19" s="47" t="s">
        <v>41</v>
      </c>
      <c r="D19" s="64">
        <f>IF(D7="-","-",D7/106052*100000)</f>
        <v>117.86670689850263</v>
      </c>
      <c r="E19" s="64">
        <f>IF(E7="-","-",E7/106052*100000)</f>
        <v>11.315203862256253</v>
      </c>
      <c r="F19" s="64">
        <f>IF(F7="-","-",F7/106052*100000)</f>
        <v>1.885867310376042</v>
      </c>
      <c r="G19" s="64">
        <f>IF(G7="-","-",G7/106052*100000)</f>
        <v>0</v>
      </c>
      <c r="H19" s="64">
        <f>IF(H7="-","-",H7/106052*100000)</f>
        <v>9.42933655188021</v>
      </c>
      <c r="I19" s="64">
        <f>IF(I7="-","-",I7/106052*100000)</f>
        <v>4.714668275940105</v>
      </c>
      <c r="J19" s="64">
        <f>IF(J7="-","-",J7/106052*100000)</f>
        <v>0.942933655188021</v>
      </c>
      <c r="K19" s="64">
        <f>IF(K7="-","-",K7/106052*100000)</f>
        <v>3.771734620752084</v>
      </c>
      <c r="L19" s="64">
        <f>IF(L7="-","-",L7/106052*100000)</f>
        <v>65.06242220797346</v>
      </c>
      <c r="M19" s="64">
        <f>IF(M7="-","-",M7/106052*100000)</f>
        <v>16.029872138196357</v>
      </c>
      <c r="N19" s="64">
        <f>IF(N7="-","-",N7/106052*100000)</f>
        <v>1.885867310376042</v>
      </c>
      <c r="O19" s="64">
        <f>IF(O7="-","-",O7/106052*100000)</f>
        <v>49.03255006977709</v>
      </c>
      <c r="P19" s="64">
        <f>IF(P7="-","-",P7/106052*100000)</f>
        <v>41.489080828272925</v>
      </c>
      <c r="Q19" s="64">
        <f>IF(Q7="-","-",Q7/106052*100000)</f>
        <v>0</v>
      </c>
      <c r="R19" s="72">
        <f>IF(R7="-","-",R7/106052*100000)</f>
        <v>41.489080828272925</v>
      </c>
      <c r="S19" s="76">
        <f>IF(S7="-","-",S7/106052*100000)</f>
        <v>2022.592690378305</v>
      </c>
      <c r="T19" s="64">
        <f>IF(T7="-","-",T7/106052*100000)</f>
        <v>1757.6283332704713</v>
      </c>
      <c r="U19" s="64">
        <f>IF(U7="-","-",U7/106052*100000)</f>
        <v>610.0780749066496</v>
      </c>
      <c r="V19" s="64">
        <f>IF(V7="-","-",V7/106052*100000)</f>
        <v>3.771734620752084</v>
      </c>
      <c r="W19" s="64">
        <f>IF(W7="-","-",W7/106052*100000)</f>
        <v>20.744540414136463</v>
      </c>
      <c r="X19" s="64">
        <f>IF(X7="-","-",X7/106052*100000)</f>
        <v>449.779353524686</v>
      </c>
      <c r="Y19" s="64">
        <f>IF(Y7="-","-",Y7/106052*100000)</f>
        <v>673.254629804247</v>
      </c>
      <c r="Z19" s="64">
        <f>IF(Z7="-","-",Z7/106052*100000)</f>
        <v>192.35846565835627</v>
      </c>
      <c r="AA19" s="64">
        <f>IF(AA7="-","-",AA7/106052*100000)</f>
        <v>264.9643571078339</v>
      </c>
      <c r="AB19" s="64">
        <f>IF(AB7="-","-",AB7/106052*100000)</f>
        <v>29.230943310828653</v>
      </c>
      <c r="AC19" s="64">
        <f>IF(AC7="-","-",AC7/106052*100000)</f>
        <v>0</v>
      </c>
    </row>
    <row r="20" spans="2:29" ht="24.75" customHeight="1">
      <c r="B20" s="14" t="s">
        <v>10</v>
      </c>
      <c r="C20" s="47" t="s">
        <v>40</v>
      </c>
      <c r="D20" s="64">
        <f>IF(D8="-","-",D8/159894*100000)</f>
        <v>132.5878394436314</v>
      </c>
      <c r="E20" s="64">
        <f>IF(E8="-","-",E8/159894*100000)</f>
        <v>7.504972043979136</v>
      </c>
      <c r="F20" s="64">
        <f>IF(F8="-","-",F8/159894*100000)</f>
        <v>2.5016573479930453</v>
      </c>
      <c r="G20" s="64">
        <f>IF(G8="-","-",G8/159894*100000)</f>
        <v>0</v>
      </c>
      <c r="H20" s="64">
        <f>IF(H8="-","-",H8/159894*100000)</f>
        <v>5.003314695986091</v>
      </c>
      <c r="I20" s="64">
        <f>IF(I8="-","-",I8/159894*100000)</f>
        <v>3.752486021989568</v>
      </c>
      <c r="J20" s="64">
        <f>IF(J8="-","-",J8/159894*100000)</f>
        <v>1.2508286739965226</v>
      </c>
      <c r="K20" s="64">
        <f>IF(K8="-","-",K8/159894*100000)</f>
        <v>2.5016573479930453</v>
      </c>
      <c r="L20" s="64">
        <f>IF(L8="-","-",L8/159894*100000)</f>
        <v>79.42762079877919</v>
      </c>
      <c r="M20" s="64">
        <f>IF(M8="-","-",M8/159894*100000)</f>
        <v>20.638673120942624</v>
      </c>
      <c r="N20" s="64">
        <f>IF(N8="-","-",N8/159894*100000)</f>
        <v>5.628729032984352</v>
      </c>
      <c r="O20" s="64">
        <f>IF(O8="-","-",O8/159894*100000)</f>
        <v>58.78894767783657</v>
      </c>
      <c r="P20" s="64">
        <f>IF(P8="-","-",P8/159894*100000)</f>
        <v>45.65524660087308</v>
      </c>
      <c r="Q20" s="64">
        <f>IF(Q8="-","-",Q8/159894*100000)</f>
        <v>0</v>
      </c>
      <c r="R20" s="72">
        <f>IF(R8="-","-",R8/159894*100000)</f>
        <v>45.65524660087308</v>
      </c>
      <c r="S20" s="76">
        <f>IF(S8="-","-",S8/159894*100000)</f>
        <v>1894.3800267677336</v>
      </c>
      <c r="T20" s="64">
        <f>IF(T8="-","-",T8/159894*100000)</f>
        <v>1559.7833564736638</v>
      </c>
      <c r="U20" s="64">
        <f>IF(U8="-","-",U8/159894*100000)</f>
        <v>597.8961061703378</v>
      </c>
      <c r="V20" s="64">
        <f>IF(V8="-","-",V8/159894*100000)</f>
        <v>2.5016573479930453</v>
      </c>
      <c r="W20" s="64">
        <f>IF(W8="-","-",W8/159894*100000)</f>
        <v>0</v>
      </c>
      <c r="X20" s="64">
        <f>IF(X8="-","-",X8/159894*100000)</f>
        <v>477.1911391296734</v>
      </c>
      <c r="Y20" s="64">
        <f>IF(Y8="-","-",Y8/159894*100000)</f>
        <v>482.19445382565954</v>
      </c>
      <c r="Z20" s="64">
        <f>IF(Z8="-","-",Z8/159894*100000)</f>
        <v>360.23865811099853</v>
      </c>
      <c r="AA20" s="64">
        <f>IF(AA8="-","-",AA8/159894*100000)</f>
        <v>334.59667029406984</v>
      </c>
      <c r="AB20" s="64">
        <f>IF(AB8="-","-",AB8/159894*100000)</f>
        <v>46.28066093787134</v>
      </c>
      <c r="AC20" s="64">
        <f>IF(AC8="-","-",AC8/159894*100000)</f>
        <v>0</v>
      </c>
    </row>
    <row r="21" spans="2:29" ht="24.75" customHeight="1">
      <c r="B21" s="14" t="s">
        <v>3</v>
      </c>
      <c r="C21" s="79" t="s">
        <v>47</v>
      </c>
      <c r="D21" s="64">
        <f>IF(D9="-","-",D9/51753*100000)</f>
        <v>141.05462485266554</v>
      </c>
      <c r="E21" s="64">
        <f>IF(E9="-","-",E9/51753*100000)</f>
        <v>11.593530809808128</v>
      </c>
      <c r="F21" s="64">
        <f>IF(F9="-","-",F9/51753*100000)</f>
        <v>1.932255134968021</v>
      </c>
      <c r="G21" s="64">
        <f>IF(G9="-","-",G9/51753*100000)</f>
        <v>0</v>
      </c>
      <c r="H21" s="64">
        <f>IF(H9="-","-",H9/51753*100000)</f>
        <v>9.661275674840105</v>
      </c>
      <c r="I21" s="64">
        <f>IF(I9="-","-",I9/51753*100000)</f>
        <v>5.796765404904064</v>
      </c>
      <c r="J21" s="64">
        <f>IF(J9="-","-",J9/51753*100000)</f>
        <v>1.932255134968021</v>
      </c>
      <c r="K21" s="64">
        <f>IF(K9="-","-",K9/51753*100000)</f>
        <v>7.729020539872084</v>
      </c>
      <c r="L21" s="64">
        <f>IF(L9="-","-",L9/51753*100000)</f>
        <v>83.08697080362491</v>
      </c>
      <c r="M21" s="64">
        <f>IF(M9="-","-",M9/51753*100000)</f>
        <v>25.119316754584275</v>
      </c>
      <c r="N21" s="64">
        <f>IF(N9="-","-",N9/51753*100000)</f>
        <v>3.864510269936042</v>
      </c>
      <c r="O21" s="64">
        <f>IF(O9="-","-",O9/51753*100000)</f>
        <v>57.96765404904063</v>
      </c>
      <c r="P21" s="64">
        <f>IF(P9="-","-",P9/51753*100000)</f>
        <v>46.37412323923251</v>
      </c>
      <c r="Q21" s="64">
        <f>IF(Q9="-","-",Q9/51753*100000)</f>
        <v>0</v>
      </c>
      <c r="R21" s="72">
        <f>IF(R9="-","-",R9/51753*100000)</f>
        <v>46.37412323923251</v>
      </c>
      <c r="S21" s="76">
        <f>IF(S9="-","-",S9/51753*100000)</f>
        <v>2069.4452495507503</v>
      </c>
      <c r="T21" s="64">
        <f>IF(T9="-","-",T9/51753*100000)</f>
        <v>1623.0943133731378</v>
      </c>
      <c r="U21" s="64">
        <f>IF(U9="-","-",U9/51753*100000)</f>
        <v>463.74123239232506</v>
      </c>
      <c r="V21" s="64">
        <f>IF(V9="-","-",V9/51753*100000)</f>
        <v>7.729020539872084</v>
      </c>
      <c r="W21" s="64">
        <f>IF(W9="-","-",W9/51753*100000)</f>
        <v>0</v>
      </c>
      <c r="X21" s="64">
        <f>IF(X9="-","-",X9/51753*100000)</f>
        <v>427.02838482793265</v>
      </c>
      <c r="Y21" s="64">
        <f>IF(Y9="-","-",Y9/51753*100000)</f>
        <v>724.5956756130079</v>
      </c>
      <c r="Z21" s="64">
        <f>IF(Z9="-","-",Z9/51753*100000)</f>
        <v>388.38328212857226</v>
      </c>
      <c r="AA21" s="64">
        <f>IF(AA9="-","-",AA9/51753*100000)</f>
        <v>446.3509361776129</v>
      </c>
      <c r="AB21" s="64">
        <f>IF(AB9="-","-",AB9/51753*100000)</f>
        <v>15.458041079744168</v>
      </c>
      <c r="AC21" s="64">
        <f>IF(AC9="-","-",AC9/51753*100000)</f>
        <v>0</v>
      </c>
    </row>
    <row r="22" spans="2:29" ht="24.75" customHeight="1">
      <c r="B22" s="14" t="s">
        <v>4</v>
      </c>
      <c r="C22" s="47" t="s">
        <v>37</v>
      </c>
      <c r="D22" s="64">
        <f>IF(D10="-","-",D10/182272*100000)</f>
        <v>123.44188904494384</v>
      </c>
      <c r="E22" s="64">
        <f>IF(E10="-","-",E10/182272*100000)</f>
        <v>8.77808988764045</v>
      </c>
      <c r="F22" s="64">
        <f>IF(F10="-","-",F10/182272*100000)</f>
        <v>1.6458918539325842</v>
      </c>
      <c r="G22" s="64">
        <f>IF(G10="-","-",G10/182272*100000)</f>
        <v>0</v>
      </c>
      <c r="H22" s="64">
        <f>IF(H10="-","-",H10/182272*100000)</f>
        <v>7.132198033707865</v>
      </c>
      <c r="I22" s="64">
        <f>IF(I10="-","-",I10/182272*100000)</f>
        <v>3.8404143258426964</v>
      </c>
      <c r="J22" s="64">
        <f>IF(J10="-","-",J10/182272*100000)</f>
        <v>0.5486306179775281</v>
      </c>
      <c r="K22" s="64">
        <f>IF(K10="-","-",K10/182272*100000)</f>
        <v>4.389044943820225</v>
      </c>
      <c r="L22" s="64">
        <f>IF(L10="-","-",L10/182272*100000)</f>
        <v>72.41924157303372</v>
      </c>
      <c r="M22" s="64">
        <f>IF(M10="-","-",M10/182272*100000)</f>
        <v>10.972612359550562</v>
      </c>
      <c r="N22" s="64">
        <f>IF(N10="-","-",N10/182272*100000)</f>
        <v>1.6458918539325842</v>
      </c>
      <c r="O22" s="64">
        <f>IF(O10="-","-",O10/182272*100000)</f>
        <v>61.44662921348314</v>
      </c>
      <c r="P22" s="64">
        <f>IF(P10="-","-",P10/182272*100000)</f>
        <v>42.244557584269664</v>
      </c>
      <c r="Q22" s="64">
        <f>IF(Q10="-","-",Q10/182272*100000)</f>
        <v>0</v>
      </c>
      <c r="R22" s="72">
        <f>IF(R10="-","-",R10/182272*100000)</f>
        <v>42.244557584269664</v>
      </c>
      <c r="S22" s="76">
        <f>IF(S10="-","-",S10/182272*100000)</f>
        <v>2050.2326193820227</v>
      </c>
      <c r="T22" s="64">
        <f>IF(T10="-","-",T10/182272*100000)</f>
        <v>1864.7954705056181</v>
      </c>
      <c r="U22" s="64">
        <f>IF(U10="-","-",U10/182272*100000)</f>
        <v>463.0442415730337</v>
      </c>
      <c r="V22" s="64">
        <f>IF(V10="-","-",V10/182272*100000)</f>
        <v>2.1945224719101124</v>
      </c>
      <c r="W22" s="64">
        <f>IF(W10="-","-",W10/182272*100000)</f>
        <v>0</v>
      </c>
      <c r="X22" s="64">
        <f>IF(X10="-","-",X10/182272*100000)</f>
        <v>256.75912921348316</v>
      </c>
      <c r="Y22" s="64">
        <f>IF(Y10="-","-",Y10/182272*100000)</f>
        <v>1142.797577247191</v>
      </c>
      <c r="Z22" s="64">
        <f>IF(Z10="-","-",Z10/182272*100000)</f>
        <v>281.44750702247194</v>
      </c>
      <c r="AA22" s="64">
        <f>IF(AA10="-","-",AA10/182272*100000)</f>
        <v>185.43714887640448</v>
      </c>
      <c r="AB22" s="64">
        <f>IF(AB10="-","-",AB10/182272*100000)</f>
        <v>19.202071629213485</v>
      </c>
      <c r="AC22" s="64">
        <f>IF(AC10="-","-",AC10/182272*100000)</f>
        <v>0</v>
      </c>
    </row>
    <row r="23" spans="2:29" ht="24.75" customHeight="1">
      <c r="B23" s="14">
        <v>10</v>
      </c>
      <c r="C23" s="47" t="s">
        <v>38</v>
      </c>
      <c r="D23" s="64">
        <f>IF(D11="-","-",D11/63085*100000)</f>
        <v>112.54656415946738</v>
      </c>
      <c r="E23" s="64">
        <f>IF(E11="-","-",E11/63085*100000)</f>
        <v>7.9258143774272805</v>
      </c>
      <c r="F23" s="64">
        <f>IF(F11="-","-",F11/63085*100000)</f>
        <v>1.5851628754854563</v>
      </c>
      <c r="G23" s="64">
        <f>IF(G11="-","-",G11/63085*100000)</f>
        <v>0</v>
      </c>
      <c r="H23" s="64">
        <f>IF(H11="-","-",H11/63085*100000)</f>
        <v>6.340651501941825</v>
      </c>
      <c r="I23" s="64">
        <f>IF(I11="-","-",I11/63085*100000)</f>
        <v>3.1703257509709126</v>
      </c>
      <c r="J23" s="64">
        <f>IF(J11="-","-",J11/63085*100000)</f>
        <v>0</v>
      </c>
      <c r="K23" s="64">
        <f>IF(K11="-","-",K11/63085*100000)</f>
        <v>6.340651501941825</v>
      </c>
      <c r="L23" s="64">
        <f>IF(L11="-","-",L11/63085*100000)</f>
        <v>68.16200364587462</v>
      </c>
      <c r="M23" s="64">
        <f>IF(M11="-","-",M11/63085*100000)</f>
        <v>14.266465879369104</v>
      </c>
      <c r="N23" s="64">
        <f>IF(N11="-","-",N11/63085*100000)</f>
        <v>6.340651501941825</v>
      </c>
      <c r="O23" s="64">
        <f>IF(O11="-","-",O11/63085*100000)</f>
        <v>53.895537766505505</v>
      </c>
      <c r="P23" s="64">
        <f>IF(P11="-","-",P11/63085*100000)</f>
        <v>36.458746136165495</v>
      </c>
      <c r="Q23" s="64">
        <f>IF(Q11="-","-",Q11/63085*100000)</f>
        <v>0</v>
      </c>
      <c r="R23" s="72">
        <f>IF(R11="-","-",R11/63085*100000)</f>
        <v>36.458746136165495</v>
      </c>
      <c r="S23" s="76">
        <f>IF(S11="-","-",S11/63085*100000)</f>
        <v>1637.4732503764762</v>
      </c>
      <c r="T23" s="64">
        <f>IF(T11="-","-",T11/63085*100000)</f>
        <v>1399.6988190536579</v>
      </c>
      <c r="U23" s="64">
        <f>IF(U11="-","-",U11/63085*100000)</f>
        <v>427.99397638107314</v>
      </c>
      <c r="V23" s="64">
        <f>IF(V11="-","-",V11/63085*100000)</f>
        <v>6.340651501941825</v>
      </c>
      <c r="W23" s="64">
        <f>IF(W11="-","-",W11/63085*100000)</f>
        <v>0</v>
      </c>
      <c r="X23" s="64">
        <f>IF(X11="-","-",X11/63085*100000)</f>
        <v>557.9773321708806</v>
      </c>
      <c r="Y23" s="64">
        <f>IF(Y11="-","-",Y11/63085*100000)</f>
        <v>407.38685899976224</v>
      </c>
      <c r="Z23" s="64">
        <f>IF(Z11="-","-",Z11/63085*100000)</f>
        <v>0</v>
      </c>
      <c r="AA23" s="64">
        <f>IF(AA11="-","-",AA11/63085*100000)</f>
        <v>237.7744313228184</v>
      </c>
      <c r="AB23" s="64">
        <f>IF(AB11="-","-",AB11/63085*100000)</f>
        <v>57.065863517476416</v>
      </c>
      <c r="AC23" s="64">
        <f>IF(AC11="-","-",AC11/63085*100000)</f>
        <v>0</v>
      </c>
    </row>
    <row r="24" spans="2:29" ht="24.75" customHeight="1">
      <c r="B24" s="14" t="s">
        <v>5</v>
      </c>
      <c r="C24" s="79" t="s">
        <v>48</v>
      </c>
      <c r="D24" s="64">
        <f>IF(D12="-","-",D12/83713*100000)</f>
        <v>123.03943234623057</v>
      </c>
      <c r="E24" s="64">
        <f>IF(E12="-","-",E12/83713*100000)</f>
        <v>15.52924874272813</v>
      </c>
      <c r="F24" s="64">
        <f>IF(F12="-","-",F12/83713*100000)</f>
        <v>2.389115191188943</v>
      </c>
      <c r="G24" s="64">
        <f>IF(G12="-","-",G12/83713*100000)</f>
        <v>0</v>
      </c>
      <c r="H24" s="64">
        <f>IF(H12="-","-",H12/83713*100000)</f>
        <v>13.140133551539188</v>
      </c>
      <c r="I24" s="64">
        <f>IF(I12="-","-",I12/83713*100000)</f>
        <v>10.751018360350244</v>
      </c>
      <c r="J24" s="64">
        <f>IF(J12="-","-",J12/83713*100000)</f>
        <v>0</v>
      </c>
      <c r="K24" s="64">
        <f>IF(K12="-","-",K12/83713*100000)</f>
        <v>1.1945575955944716</v>
      </c>
      <c r="L24" s="64">
        <f>IF(L12="-","-",L12/83713*100000)</f>
        <v>71.6734557356683</v>
      </c>
      <c r="M24" s="64">
        <f>IF(M12="-","-",M12/83713*100000)</f>
        <v>14.33469114713366</v>
      </c>
      <c r="N24" s="64">
        <f>IF(N12="-","-",N12/83713*100000)</f>
        <v>0</v>
      </c>
      <c r="O24" s="64">
        <f>IF(O12="-","-",O12/83713*100000)</f>
        <v>57.33876458853464</v>
      </c>
      <c r="P24" s="64">
        <f>IF(P12="-","-",P12/83713*100000)</f>
        <v>35.83672786783415</v>
      </c>
      <c r="Q24" s="64">
        <f>IF(Q12="-","-",Q12/83713*100000)</f>
        <v>0</v>
      </c>
      <c r="R24" s="72">
        <f>IF(R12="-","-",R12/83713*100000)</f>
        <v>35.83672786783415</v>
      </c>
      <c r="S24" s="76">
        <f>IF(S12="-","-",S12/83713*100000)</f>
        <v>1746.4432047591176</v>
      </c>
      <c r="T24" s="64">
        <f>IF(T12="-","-",T12/83713*100000)</f>
        <v>1509.9208008314122</v>
      </c>
      <c r="U24" s="64">
        <f>IF(U12="-","-",U12/83713*100000)</f>
        <v>462.2937894950605</v>
      </c>
      <c r="V24" s="64">
        <f>IF(V12="-","-",V12/83713*100000)</f>
        <v>0</v>
      </c>
      <c r="W24" s="64">
        <f>IF(W12="-","-",W12/83713*100000)</f>
        <v>0</v>
      </c>
      <c r="X24" s="64">
        <f>IF(X12="-","-",X12/83713*100000)</f>
        <v>688.0651750624156</v>
      </c>
      <c r="Y24" s="64">
        <f>IF(Y12="-","-",Y12/83713*100000)</f>
        <v>359.56183627393597</v>
      </c>
      <c r="Z24" s="64">
        <f>IF(Z12="-","-",Z12/83713*100000)</f>
        <v>0</v>
      </c>
      <c r="AA24" s="64">
        <f>IF(AA12="-","-",AA12/83713*100000)</f>
        <v>236.52240392770537</v>
      </c>
      <c r="AB24" s="64">
        <f>IF(AB12="-","-",AB12/83713*100000)</f>
        <v>0</v>
      </c>
      <c r="AC24" s="64">
        <f>IF(AC12="-","-",AC12/83713*100000)</f>
        <v>0</v>
      </c>
    </row>
    <row r="25" spans="2:29" ht="24.75" customHeight="1">
      <c r="B25" s="14" t="s">
        <v>6</v>
      </c>
      <c r="C25" s="47" t="s">
        <v>39</v>
      </c>
      <c r="D25" s="64">
        <f>IF(D13="-","-",D13/138624*100000)</f>
        <v>156.53855032317637</v>
      </c>
      <c r="E25" s="64">
        <f>IF(E13="-","-",E13/138624*100000)</f>
        <v>8.65650969529086</v>
      </c>
      <c r="F25" s="64">
        <f>IF(F13="-","-",F13/138624*100000)</f>
        <v>1.4427516158818097</v>
      </c>
      <c r="G25" s="64">
        <f>IF(G13="-","-",G13/138624*100000)</f>
        <v>0</v>
      </c>
      <c r="H25" s="64">
        <f>IF(H13="-","-",H13/138624*100000)</f>
        <v>7.2137580794090495</v>
      </c>
      <c r="I25" s="64">
        <f>IF(I13="-","-",I13/138624*100000)</f>
        <v>5.049630655586334</v>
      </c>
      <c r="J25" s="64">
        <f>IF(J13="-","-",J13/138624*100000)</f>
        <v>1.4427516158818097</v>
      </c>
      <c r="K25" s="64">
        <f>IF(K13="-","-",K13/138624*100000)</f>
        <v>1.4427516158818097</v>
      </c>
      <c r="L25" s="64">
        <f>IF(L13="-","-",L13/138624*100000)</f>
        <v>94.50023084025854</v>
      </c>
      <c r="M25" s="64">
        <f>IF(M13="-","-",M13/138624*100000)</f>
        <v>25.248153277931667</v>
      </c>
      <c r="N25" s="64">
        <f>IF(N13="-","-",N13/138624*100000)</f>
        <v>3.6068790397045247</v>
      </c>
      <c r="O25" s="64">
        <f>IF(O13="-","-",O13/138624*100000)</f>
        <v>69.25207756232687</v>
      </c>
      <c r="P25" s="64">
        <f>IF(P13="-","-",P13/138624*100000)</f>
        <v>53.38180978762696</v>
      </c>
      <c r="Q25" s="64">
        <f>IF(Q13="-","-",Q13/138624*100000)</f>
        <v>0</v>
      </c>
      <c r="R25" s="72">
        <f>IF(R13="-","-",R13/138624*100000)</f>
        <v>53.38180978762696</v>
      </c>
      <c r="S25" s="76">
        <f>IF(S13="-","-",S13/138624*100000)</f>
        <v>2116.516620498615</v>
      </c>
      <c r="T25" s="64">
        <f>IF(T13="-","-",T13/138624*100000)</f>
        <v>1719.7599261311173</v>
      </c>
      <c r="U25" s="64">
        <f>IF(U13="-","-",U13/138624*100000)</f>
        <v>567.0013850415512</v>
      </c>
      <c r="V25" s="64">
        <f>IF(V13="-","-",V13/138624*100000)</f>
        <v>2.8855032317636193</v>
      </c>
      <c r="W25" s="64">
        <f>IF(W13="-","-",W13/138624*100000)</f>
        <v>21.641274238227147</v>
      </c>
      <c r="X25" s="64">
        <f>IF(X13="-","-",X13/138624*100000)</f>
        <v>397.47807017543863</v>
      </c>
      <c r="Y25" s="64">
        <f>IF(Y13="-","-",Y13/138624*100000)</f>
        <v>730.7536934441366</v>
      </c>
      <c r="Z25" s="64">
        <f>IF(Z13="-","-",Z13/138624*100000)</f>
        <v>543.9173591874423</v>
      </c>
      <c r="AA25" s="64">
        <f>IF(AA13="-","-",AA13/138624*100000)</f>
        <v>396.75669436749774</v>
      </c>
      <c r="AB25" s="64">
        <f>IF(AB13="-","-",AB13/138624*100000)</f>
        <v>41.118421052631575</v>
      </c>
      <c r="AC25" s="64">
        <f>IF(AC13="-","-",AC13/138624*100000)</f>
        <v>0</v>
      </c>
    </row>
    <row r="26" spans="2:29" ht="24.75" customHeight="1">
      <c r="B26" s="14" t="s">
        <v>11</v>
      </c>
      <c r="C26" s="79" t="s">
        <v>49</v>
      </c>
      <c r="D26" s="64">
        <f>IF(D14="-","-",D14/46878*100000)</f>
        <v>162.12295746405565</v>
      </c>
      <c r="E26" s="64">
        <f>IF(E14="-","-",E14/46878*100000)</f>
        <v>23.465164896113315</v>
      </c>
      <c r="F26" s="64">
        <f>IF(F14="-","-",F14/46878*100000)</f>
        <v>4.266393617475148</v>
      </c>
      <c r="G26" s="64">
        <f>IF(G14="-","-",G14/46878*100000)</f>
        <v>0</v>
      </c>
      <c r="H26" s="64">
        <f>IF(H14="-","-",H14/46878*100000)</f>
        <v>19.198771278638166</v>
      </c>
      <c r="I26" s="64">
        <f>IF(I14="-","-",I14/46878*100000)</f>
        <v>10.665984043687871</v>
      </c>
      <c r="J26" s="64">
        <f>IF(J14="-","-",J14/46878*100000)</f>
        <v>2.133196808737574</v>
      </c>
      <c r="K26" s="64">
        <f>IF(K14="-","-",K14/46878*100000)</f>
        <v>4.266393617475148</v>
      </c>
      <c r="L26" s="64">
        <f>IF(L14="-","-",L14/46878*100000)</f>
        <v>100.26025001066598</v>
      </c>
      <c r="M26" s="64">
        <f>IF(M14="-","-",M14/46878*100000)</f>
        <v>29.864755322326037</v>
      </c>
      <c r="N26" s="64">
        <f>IF(N14="-","-",N14/46878*100000)</f>
        <v>12.799180852425446</v>
      </c>
      <c r="O26" s="64">
        <f>IF(O14="-","-",O14/46878*100000)</f>
        <v>70.39549468833995</v>
      </c>
      <c r="P26" s="64">
        <f>IF(P14="-","-",P14/46878*100000)</f>
        <v>38.39754255727633</v>
      </c>
      <c r="Q26" s="64">
        <f>IF(Q14="-","-",Q14/46878*100000)</f>
        <v>0</v>
      </c>
      <c r="R26" s="72">
        <f>IF(R14="-","-",R14/46878*100000)</f>
        <v>38.39754255727633</v>
      </c>
      <c r="S26" s="76">
        <f>IF(S14="-","-",S14/46878*100000)</f>
        <v>3812.0226972140454</v>
      </c>
      <c r="T26" s="64">
        <f>IF(T14="-","-",T14/46878*100000)</f>
        <v>3323.5206280131406</v>
      </c>
      <c r="U26" s="64">
        <f>IF(U14="-","-",U14/46878*100000)</f>
        <v>810.6147873202782</v>
      </c>
      <c r="V26" s="64">
        <f>IF(V14="-","-",V14/46878*100000)</f>
        <v>8.532787234950296</v>
      </c>
      <c r="W26" s="64">
        <f>IF(W14="-","-",W14/46878*100000)</f>
        <v>0</v>
      </c>
      <c r="X26" s="64">
        <f>IF(X14="-","-",X14/46878*100000)</f>
        <v>842.6127394513417</v>
      </c>
      <c r="Y26" s="64">
        <f>IF(Y14="-","-",Y14/46878*100000)</f>
        <v>1661.7603140065703</v>
      </c>
      <c r="Z26" s="64">
        <f>IF(Z14="-","-",Z14/46878*100000)</f>
        <v>855.4119203037673</v>
      </c>
      <c r="AA26" s="64">
        <f>IF(AA14="-","-",AA14/46878*100000)</f>
        <v>488.5020692009045</v>
      </c>
      <c r="AB26" s="64">
        <f>IF(AB14="-","-",AB14/46878*100000)</f>
        <v>119.45902128930415</v>
      </c>
      <c r="AC26" s="64">
        <f>IF(AC14="-","-",AC14/46878*100000)</f>
        <v>0</v>
      </c>
    </row>
    <row r="27" spans="2:29" ht="24.75" customHeight="1">
      <c r="B27" s="14"/>
      <c r="C27" s="47" t="s">
        <v>44</v>
      </c>
      <c r="D27" s="64">
        <f>IF(D15="-","-",D15/87568*100000)</f>
        <v>157.59181436141057</v>
      </c>
      <c r="E27" s="64">
        <f>IF(E15="-","-",E15/87568*100000)</f>
        <v>14.84560570071259</v>
      </c>
      <c r="F27" s="64">
        <f>IF(F15="-","-",F15/87568*100000)</f>
        <v>2.2839393385711677</v>
      </c>
      <c r="G27" s="64">
        <f>IF(G15="-","-",G15/87568*100000)</f>
        <v>0</v>
      </c>
      <c r="H27" s="64">
        <f>IF(H15="-","-",H15/87568*100000)</f>
        <v>12.561666362141422</v>
      </c>
      <c r="I27" s="64">
        <f>IF(I15="-","-",I15/87568*100000)</f>
        <v>10.277727023570254</v>
      </c>
      <c r="J27" s="64">
        <f>IF(J15="-","-",J15/87568*100000)</f>
        <v>1.1419696692855839</v>
      </c>
      <c r="K27" s="64">
        <f>IF(K15="-","-",K15/87568*100000)</f>
        <v>4.567878677142335</v>
      </c>
      <c r="L27" s="64">
        <f>IF(L15="-","-",L15/87568*100000)</f>
        <v>93.64151288141787</v>
      </c>
      <c r="M27" s="64">
        <f>IF(M15="-","-",M15/87568*100000)</f>
        <v>20.555454047140508</v>
      </c>
      <c r="N27" s="64">
        <f>IF(N15="-","-",N15/87568*100000)</f>
        <v>2.2839393385711677</v>
      </c>
      <c r="O27" s="64">
        <f>IF(O15="-","-",O15/87568*100000)</f>
        <v>73.08605883427737</v>
      </c>
      <c r="P27" s="64">
        <f>IF(P15="-","-",P15/87568*100000)</f>
        <v>49.1046957792801</v>
      </c>
      <c r="Q27" s="64">
        <f>IF(Q15="-","-",Q15/87568*100000)</f>
        <v>0</v>
      </c>
      <c r="R27" s="72">
        <f>IF(R15="-","-",R15/87568*100000)</f>
        <v>49.1046957792801</v>
      </c>
      <c r="S27" s="76">
        <f>IF(S15="-","-",S15/87568*100000)</f>
        <v>2124.063584871186</v>
      </c>
      <c r="T27" s="64">
        <f>IF(T15="-","-",T15/87568*100000)</f>
        <v>1820.2996528412204</v>
      </c>
      <c r="U27" s="64">
        <f>IF(U15="-","-",U15/87568*100000)</f>
        <v>461.3557463913759</v>
      </c>
      <c r="V27" s="64">
        <f>IF(V15="-","-",V15/87568*100000)</f>
        <v>4.567878677142335</v>
      </c>
      <c r="W27" s="64">
        <f>IF(W15="-","-",W15/87568*100000)</f>
        <v>0</v>
      </c>
      <c r="X27" s="64">
        <f>IF(X15="-","-",X15/87568*100000)</f>
        <v>639.503014799927</v>
      </c>
      <c r="Y27" s="64">
        <f>IF(Y15="-","-",Y15/87568*100000)</f>
        <v>714.8730129727754</v>
      </c>
      <c r="Z27" s="64">
        <f>IF(Z15="-","-",Z15/87568*100000)</f>
        <v>287.7763566599671</v>
      </c>
      <c r="AA27" s="64">
        <f>IF(AA15="-","-",AA15/87568*100000)</f>
        <v>303.76393202996525</v>
      </c>
      <c r="AB27" s="64">
        <f>IF(AB15="-","-",AB15/87568*100000)</f>
        <v>38.82696875570985</v>
      </c>
      <c r="AC27" s="64">
        <f>IF(AC15="-","-",AC15/87568*100000)</f>
        <v>0</v>
      </c>
    </row>
    <row r="28" spans="2:29" ht="24.75" customHeight="1" thickBot="1">
      <c r="B28" s="15"/>
      <c r="C28" s="48" t="s">
        <v>42</v>
      </c>
      <c r="D28" s="65">
        <f>IF(D16="-","-",D16/115093*100000)</f>
        <v>147.70663724118756</v>
      </c>
      <c r="E28" s="65">
        <f>IF(E16="-","-",E16/115093*100000)</f>
        <v>15.63952629612574</v>
      </c>
      <c r="F28" s="65">
        <f>IF(F16="-","-",F16/115093*100000)</f>
        <v>2.606587716020957</v>
      </c>
      <c r="G28" s="65">
        <f>IF(G16="-","-",G16/115093*100000)</f>
        <v>0</v>
      </c>
      <c r="H28" s="65">
        <f>IF(H16="-","-",H16/115093*100000)</f>
        <v>13.032938580104783</v>
      </c>
      <c r="I28" s="65">
        <f>IF(I16="-","-",I16/115093*100000)</f>
        <v>10.426350864083828</v>
      </c>
      <c r="J28" s="65">
        <f>IF(J16="-","-",J16/115093*100000)</f>
        <v>0.8688625720069856</v>
      </c>
      <c r="K28" s="65">
        <f>IF(K16="-","-",K16/115093*100000)</f>
        <v>7.81976314806287</v>
      </c>
      <c r="L28" s="65">
        <f>IF(L16="-","-",L16/115093*100000)</f>
        <v>87.75511977270556</v>
      </c>
      <c r="M28" s="65">
        <f>IF(M16="-","-",M16/115093*100000)</f>
        <v>27.80360230422354</v>
      </c>
      <c r="N28" s="65">
        <f>IF(N16="-","-",N16/115093*100000)</f>
        <v>6.950900576055885</v>
      </c>
      <c r="O28" s="65">
        <f>IF(O16="-","-",O16/115093*100000)</f>
        <v>59.95151746848201</v>
      </c>
      <c r="P28" s="65">
        <f>IF(P16="-","-",P16/115093*100000)</f>
        <v>44.31199117235627</v>
      </c>
      <c r="Q28" s="65">
        <f>IF(Q16="-","-",Q16/115093*100000)</f>
        <v>0</v>
      </c>
      <c r="R28" s="73">
        <f>IF(R16="-","-",R16/115093*100000)</f>
        <v>44.31199117235627</v>
      </c>
      <c r="S28" s="77">
        <f>IF(S16="-","-",S16/115093*100000)</f>
        <v>2931.5423179515697</v>
      </c>
      <c r="T28" s="65">
        <f>IF(T16="-","-",T16/115093*100000)</f>
        <v>2502.324207380119</v>
      </c>
      <c r="U28" s="65">
        <f>IF(U16="-","-",U16/115093*100000)</f>
        <v>614.2858384089388</v>
      </c>
      <c r="V28" s="65">
        <f>IF(V16="-","-",V16/115093*100000)</f>
        <v>3.4754502880279423</v>
      </c>
      <c r="W28" s="65">
        <f>IF(W16="-","-",W16/115093*100000)</f>
        <v>41.70540345633531</v>
      </c>
      <c r="X28" s="65">
        <f>IF(X16="-","-",X16/115093*100000)</f>
        <v>1038.2907735483477</v>
      </c>
      <c r="Y28" s="65">
        <f>IF(Y16="-","-",Y16/115093*100000)</f>
        <v>804.5667416784688</v>
      </c>
      <c r="Z28" s="65">
        <f>IF(Z16="-","-",Z16/115093*100000)</f>
        <v>182.461140121467</v>
      </c>
      <c r="AA28" s="65">
        <f>IF(AA16="-","-",AA16/115093*100000)</f>
        <v>429.2181105714509</v>
      </c>
      <c r="AB28" s="65">
        <f>IF(AB16="-","-",AB16/115093*100000)</f>
        <v>48.6563040323912</v>
      </c>
      <c r="AC28" s="65">
        <f>IF(AC16="-","-",AC16/115093*100000)</f>
        <v>0</v>
      </c>
    </row>
    <row r="29" spans="2:35" s="1" customFormat="1" ht="15" customHeigh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4" t="s">
        <v>51</v>
      </c>
      <c r="AI29" s="42"/>
    </row>
    <row r="30" spans="2:29" ht="13.5">
      <c r="B30" s="16" t="s">
        <v>36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AA30" s="19"/>
      <c r="AB30" s="19"/>
      <c r="AC30" s="19"/>
    </row>
    <row r="31" spans="2:29" ht="13.5">
      <c r="B31" s="16" t="s">
        <v>22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AA31" s="19"/>
      <c r="AB31" s="19"/>
      <c r="AC31" s="19"/>
    </row>
    <row r="32" spans="2:25" ht="13.5">
      <c r="B32" s="17" t="s">
        <v>45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25" ht="13.5">
      <c r="B33" s="17" t="s">
        <v>19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ht="13.5">
      <c r="B34" s="17" t="s">
        <v>23</v>
      </c>
    </row>
    <row r="35" ht="13.5">
      <c r="B35" s="17" t="s">
        <v>20</v>
      </c>
    </row>
    <row r="36" ht="13.5" customHeight="1">
      <c r="B36" s="18" t="s">
        <v>25</v>
      </c>
    </row>
  </sheetData>
  <sheetProtection/>
  <mergeCells count="10">
    <mergeCell ref="D2:R2"/>
    <mergeCell ref="S2:AC2"/>
    <mergeCell ref="T3:T4"/>
    <mergeCell ref="AA3:AA4"/>
    <mergeCell ref="AC3:AC4"/>
    <mergeCell ref="L3:L4"/>
    <mergeCell ref="E3:E4"/>
    <mergeCell ref="P3:P4"/>
    <mergeCell ref="D3:D4"/>
    <mergeCell ref="S3:S4"/>
  </mergeCells>
  <printOptions/>
  <pageMargins left="0.5905511811023623" right="0.5905511811023623" top="0.7874015748031497" bottom="0.7874015748031497" header="0" footer="0"/>
  <pageSetup fitToHeight="1" fitToWidth="1" horizontalDpi="600" verticalDpi="600" orientation="landscape" paperSize="9" scale="5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第１表二次保健医療圏別医療統計一覧</dc:title>
  <dc:subject>旧第１表、６表、１４表</dc:subject>
  <dc:creator>熊本県</dc:creator>
  <cp:keywords/>
  <dc:description/>
  <cp:lastModifiedBy>kumamoto</cp:lastModifiedBy>
  <cp:lastPrinted>2018-09-26T22:31:38Z</cp:lastPrinted>
  <dcterms:created xsi:type="dcterms:W3CDTF">1998-01-19T02:28:39Z</dcterms:created>
  <dcterms:modified xsi:type="dcterms:W3CDTF">2018-09-27T04:45:10Z</dcterms:modified>
  <cp:category/>
  <cp:version/>
  <cp:contentType/>
  <cp:contentStatus/>
</cp:coreProperties>
</file>