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25" activeTab="0"/>
  </bookViews>
  <sheets>
    <sheet name="第３表" sheetId="1" r:id="rId1"/>
  </sheets>
  <definedNames>
    <definedName name="_xlnm.Print_Area" localSheetId="0">'第３表'!$A$1:$AC$36</definedName>
  </definedNames>
  <calcPr fullCalcOnLoad="1"/>
</workbook>
</file>

<file path=xl/sharedStrings.xml><?xml version="1.0" encoding="utf-8"?>
<sst xmlns="http://schemas.openxmlformats.org/spreadsheetml/2006/main" count="122" uniqueCount="54">
  <si>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</si>
  <si>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</si>
  <si>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</si>
  <si>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</si>
  <si>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</si>
  <si>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</si>
  <si>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</si>
  <si>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</si>
  <si>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</si>
  <si>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</si>
  <si>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</si>
  <si>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</si>
  <si>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</si>
  <si>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</si>
  <si>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</si>
  <si>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</si>
  <si>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</si>
  <si>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</si>
  <si>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</si>
  <si>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</si>
  <si>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</si>
  <si>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</si>
  <si>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</si>
  <si>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</si>
  <si>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</si>
  <si>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</si>
  <si>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</si>
  <si>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</si>
  <si>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</si>
  <si>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</si>
  <si>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</si>
  <si>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</si>
  <si>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</si>
  <si>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</si>
  <si>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</si>
  <si>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</si>
  <si>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</si>
  <si>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</si>
  <si>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</si>
  <si>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</si>
  <si>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</si>
  <si>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</si>
  <si>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</si>
  <si>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</si>
  <si>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鹿本</t>
  </si>
  <si>
    <t>上益城</t>
  </si>
  <si>
    <t>芦北</t>
  </si>
  <si>
    <t>球磨</t>
  </si>
  <si>
    <t>注３）  率（人口１０万対）に用いた人口は、熊本県推計人口調査人口を用いた。</t>
  </si>
  <si>
    <t>（平成２０年１０月１日現在）</t>
  </si>
  <si>
    <t>資料)厚生労働省「平成２０年医療施設（静態・動態）調査」</t>
  </si>
  <si>
    <t>病　　　　　　　床　　　　　　　数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</si>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</sst>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1" fontId="5" fillId="0" borderId="1" xfId="0" applyNumberFormat="1" applyFont="1" applyFill="1" applyBorder="1" applyAlignment="1">
      <alignment horizontal="centerContinuous" vertical="center"/>
    </xf>
    <xf numFmtId="41" fontId="5" fillId="0" borderId="2" xfId="0" applyNumberFormat="1" applyFont="1" applyFill="1" applyBorder="1" applyAlignment="1">
      <alignment horizontal="centerContinuous"/>
    </xf>
    <xf numFmtId="41" fontId="5" fillId="0" borderId="3" xfId="0" applyNumberFormat="1" applyFont="1" applyFill="1" applyBorder="1" applyAlignment="1">
      <alignment horizontal="centerContinuous" vertical="center" wrapText="1"/>
    </xf>
    <xf numFmtId="41" fontId="5" fillId="0" borderId="4" xfId="0" applyNumberFormat="1" applyFont="1" applyFill="1" applyBorder="1" applyAlignment="1">
      <alignment horizontal="centerContinuous"/>
    </xf>
    <xf numFmtId="41" fontId="5" fillId="0" borderId="4" xfId="0" applyNumberFormat="1" applyFont="1" applyFill="1" applyBorder="1" applyAlignment="1">
      <alignment horizontal="centerContinuous" vertical="distributed"/>
    </xf>
    <xf numFmtId="41" fontId="5" fillId="0" borderId="4" xfId="0" applyNumberFormat="1" applyFont="1" applyFill="1" applyBorder="1" applyAlignment="1">
      <alignment horizontal="centerContinuous" vertical="center"/>
    </xf>
    <xf numFmtId="41" fontId="5" fillId="0" borderId="5" xfId="0" applyNumberFormat="1" applyFont="1" applyFill="1" applyBorder="1" applyAlignment="1">
      <alignment horizontal="centerContinuous" vertical="distributed"/>
    </xf>
    <xf numFmtId="41" fontId="5" fillId="0" borderId="2" xfId="0" applyNumberFormat="1" applyFont="1" applyFill="1" applyBorder="1" applyAlignment="1">
      <alignment horizontal="centerContinuous" vertical="center"/>
    </xf>
    <xf numFmtId="41" fontId="5" fillId="0" borderId="6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7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vertical="center" wrapText="1"/>
    </xf>
    <xf numFmtId="41" fontId="0" fillId="0" borderId="11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center" vertical="center"/>
    </xf>
    <xf numFmtId="41" fontId="0" fillId="0" borderId="41" xfId="0" applyNumberFormat="1" applyFont="1" applyFill="1" applyBorder="1" applyAlignment="1">
      <alignment horizontal="center" vertical="center"/>
    </xf>
    <xf numFmtId="41" fontId="0" fillId="0" borderId="42" xfId="0" applyNumberFormat="1" applyFont="1" applyFill="1" applyBorder="1" applyAlignment="1">
      <alignment horizontal="center" vertical="center"/>
    </xf>
    <xf numFmtId="41" fontId="0" fillId="0" borderId="43" xfId="0" applyNumberFormat="1" applyFont="1" applyFill="1" applyBorder="1" applyAlignment="1">
      <alignment horizontal="center" vertical="center"/>
    </xf>
    <xf numFmtId="41" fontId="0" fillId="0" borderId="44" xfId="0" applyNumberFormat="1" applyFont="1" applyFill="1" applyBorder="1" applyAlignment="1">
      <alignment horizontal="center" vertical="center"/>
    </xf>
    <xf numFmtId="41" fontId="0" fillId="0" borderId="45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center" vertical="center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49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49" xfId="0" applyNumberFormat="1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>
      <alignment horizontal="center" vertical="center" wrapText="1"/>
    </xf>
    <xf numFmtId="41" fontId="0" fillId="0" borderId="50" xfId="0" applyNumberFormat="1" applyFont="1" applyFill="1" applyBorder="1" applyAlignment="1">
      <alignment horizontal="center" vertical="center" wrapText="1"/>
    </xf>
    <xf numFmtId="41" fontId="0" fillId="0" borderId="51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0" zoomScaleNormal="75" zoomScaleSheetLayoutView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21" customHeight="1"/>
  <cols>
    <col min="1" max="1" width="2.125" style="22" customWidth="1"/>
    <col min="2" max="2" width="3.625" style="43" customWidth="1"/>
    <col min="3" max="3" width="10.625" style="22" customWidth="1"/>
    <col min="4" max="18" width="8.625" style="22" customWidth="1"/>
    <col min="19" max="29" width="9.50390625" style="22" customWidth="1"/>
    <col min="30" max="30" width="2.50390625" style="22" customWidth="1"/>
    <col min="31" max="31" width="3.125" style="22" customWidth="1"/>
    <col min="32" max="32" width="5.50390625" style="22" customWidth="1"/>
    <col min="33" max="34" width="9.00390625" style="22" customWidth="1"/>
    <col min="35" max="35" width="9.00390625" style="44" customWidth="1"/>
    <col min="36" max="16384" width="9.00390625" style="22" customWidth="1"/>
  </cols>
  <sheetData>
    <row r="1" spans="2:29" ht="35.25" customHeight="1" thickBot="1">
      <c r="B1" s="5" t="s">
        <v>28</v>
      </c>
      <c r="C1" s="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1"/>
      <c r="AC1" s="7" t="s">
        <v>49</v>
      </c>
    </row>
    <row r="2" spans="2:29" ht="24" customHeight="1">
      <c r="B2" s="8"/>
      <c r="C2" s="23"/>
      <c r="D2" s="90" t="s">
        <v>12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90" t="s">
        <v>51</v>
      </c>
      <c r="T2" s="91"/>
      <c r="U2" s="91"/>
      <c r="V2" s="91"/>
      <c r="W2" s="91"/>
      <c r="X2" s="91"/>
      <c r="Y2" s="91"/>
      <c r="Z2" s="91"/>
      <c r="AA2" s="91"/>
      <c r="AB2" s="91"/>
      <c r="AC2" s="93"/>
    </row>
    <row r="3" spans="2:35" s="19" customFormat="1" ht="12" customHeight="1">
      <c r="B3" s="9"/>
      <c r="C3" s="24"/>
      <c r="D3" s="101" t="s">
        <v>0</v>
      </c>
      <c r="E3" s="94" t="s">
        <v>1</v>
      </c>
      <c r="F3" s="25"/>
      <c r="G3" s="25"/>
      <c r="H3" s="25"/>
      <c r="I3" s="25"/>
      <c r="J3" s="25"/>
      <c r="K3" s="25"/>
      <c r="L3" s="96" t="s">
        <v>13</v>
      </c>
      <c r="M3" s="24"/>
      <c r="N3" s="24"/>
      <c r="O3" s="24"/>
      <c r="P3" s="96" t="s">
        <v>14</v>
      </c>
      <c r="Q3" s="25"/>
      <c r="R3" s="25"/>
      <c r="S3" s="101" t="s">
        <v>0</v>
      </c>
      <c r="T3" s="94" t="s">
        <v>1</v>
      </c>
      <c r="U3" s="26"/>
      <c r="V3" s="26"/>
      <c r="W3" s="26"/>
      <c r="X3" s="26"/>
      <c r="Y3" s="26"/>
      <c r="Z3" s="26"/>
      <c r="AA3" s="96" t="s">
        <v>13</v>
      </c>
      <c r="AB3" s="27"/>
      <c r="AC3" s="98" t="s">
        <v>15</v>
      </c>
      <c r="AI3" s="45"/>
    </row>
    <row r="4" spans="2:35" s="33" customFormat="1" ht="50.25" customHeight="1" thickBot="1">
      <c r="B4" s="10"/>
      <c r="C4" s="28"/>
      <c r="D4" s="102"/>
      <c r="E4" s="95"/>
      <c r="F4" s="29" t="s">
        <v>29</v>
      </c>
      <c r="G4" s="29" t="s">
        <v>30</v>
      </c>
      <c r="H4" s="29" t="s">
        <v>31</v>
      </c>
      <c r="I4" s="29" t="s">
        <v>26</v>
      </c>
      <c r="J4" s="29" t="s">
        <v>32</v>
      </c>
      <c r="K4" s="29" t="s">
        <v>24</v>
      </c>
      <c r="L4" s="100"/>
      <c r="M4" s="29" t="s">
        <v>7</v>
      </c>
      <c r="N4" s="29" t="s">
        <v>26</v>
      </c>
      <c r="O4" s="29" t="s">
        <v>8</v>
      </c>
      <c r="P4" s="100"/>
      <c r="Q4" s="29" t="s">
        <v>7</v>
      </c>
      <c r="R4" s="31" t="s">
        <v>8</v>
      </c>
      <c r="S4" s="102"/>
      <c r="T4" s="95"/>
      <c r="U4" s="32" t="s">
        <v>29</v>
      </c>
      <c r="V4" s="32" t="s">
        <v>16</v>
      </c>
      <c r="W4" s="32" t="s">
        <v>33</v>
      </c>
      <c r="X4" s="32" t="s">
        <v>21</v>
      </c>
      <c r="Y4" s="32" t="s">
        <v>34</v>
      </c>
      <c r="Z4" s="29" t="s">
        <v>35</v>
      </c>
      <c r="AA4" s="97"/>
      <c r="AB4" s="30" t="s">
        <v>27</v>
      </c>
      <c r="AC4" s="99"/>
      <c r="AI4" s="46"/>
    </row>
    <row r="5" spans="2:29" ht="24.75" customHeight="1" thickBot="1" thickTop="1">
      <c r="B5" s="11"/>
      <c r="C5" s="34" t="s">
        <v>2</v>
      </c>
      <c r="D5" s="49">
        <f>SUM(E5,L5,P5)</f>
        <v>2500</v>
      </c>
      <c r="E5" s="35">
        <v>217</v>
      </c>
      <c r="F5" s="35">
        <v>38</v>
      </c>
      <c r="G5" s="35" t="s">
        <v>52</v>
      </c>
      <c r="H5" s="35">
        <v>179</v>
      </c>
      <c r="I5" s="35">
        <v>110</v>
      </c>
      <c r="J5" s="35">
        <v>6</v>
      </c>
      <c r="K5" s="35">
        <v>66</v>
      </c>
      <c r="L5" s="35">
        <v>1453</v>
      </c>
      <c r="M5" s="35">
        <v>414</v>
      </c>
      <c r="N5" s="35">
        <v>102</v>
      </c>
      <c r="O5" s="35">
        <v>1039</v>
      </c>
      <c r="P5" s="35">
        <v>830</v>
      </c>
      <c r="Q5" s="35">
        <v>3</v>
      </c>
      <c r="R5" s="50">
        <v>827</v>
      </c>
      <c r="S5" s="51">
        <f>SUM(T5,AA5,AC5)</f>
        <v>42479</v>
      </c>
      <c r="T5" s="35">
        <v>35827</v>
      </c>
      <c r="U5" s="35">
        <v>9013</v>
      </c>
      <c r="V5" s="35">
        <v>48</v>
      </c>
      <c r="W5" s="35">
        <v>246</v>
      </c>
      <c r="X5" s="35">
        <v>9980</v>
      </c>
      <c r="Y5" s="35">
        <v>16540</v>
      </c>
      <c r="Z5" s="35">
        <v>2071</v>
      </c>
      <c r="AA5" s="35">
        <v>6617</v>
      </c>
      <c r="AB5" s="50">
        <v>992</v>
      </c>
      <c r="AC5" s="52">
        <v>35</v>
      </c>
    </row>
    <row r="6" spans="2:36" ht="24.75" customHeight="1" thickTop="1">
      <c r="B6" s="12"/>
      <c r="C6" s="36" t="s">
        <v>43</v>
      </c>
      <c r="D6" s="53">
        <f aca="true" t="shared" si="0" ref="D6:D16">SUM(E6,L6,P6)</f>
        <v>1021</v>
      </c>
      <c r="E6" s="37">
        <v>86</v>
      </c>
      <c r="F6" s="37">
        <v>15</v>
      </c>
      <c r="G6" s="37" t="s">
        <v>52</v>
      </c>
      <c r="H6" s="37">
        <v>71</v>
      </c>
      <c r="I6" s="37">
        <v>35</v>
      </c>
      <c r="J6" s="37">
        <v>3</v>
      </c>
      <c r="K6" s="37">
        <v>25</v>
      </c>
      <c r="L6" s="37">
        <v>579</v>
      </c>
      <c r="M6" s="37">
        <v>141</v>
      </c>
      <c r="N6" s="37">
        <v>23</v>
      </c>
      <c r="O6" s="37">
        <v>438</v>
      </c>
      <c r="P6" s="37">
        <v>356</v>
      </c>
      <c r="Q6" s="37">
        <v>2</v>
      </c>
      <c r="R6" s="54">
        <v>354</v>
      </c>
      <c r="S6" s="53">
        <f aca="true" t="shared" si="1" ref="S6:S16">SUM(T6,AA6,AC6)</f>
        <v>16592</v>
      </c>
      <c r="T6" s="37">
        <v>14318</v>
      </c>
      <c r="U6" s="55">
        <v>2785</v>
      </c>
      <c r="V6" s="55">
        <v>12</v>
      </c>
      <c r="W6" s="55">
        <v>32</v>
      </c>
      <c r="X6" s="55">
        <v>3568</v>
      </c>
      <c r="Y6" s="55">
        <v>7921</v>
      </c>
      <c r="Z6" s="56">
        <v>1177</v>
      </c>
      <c r="AA6" s="37">
        <v>2245</v>
      </c>
      <c r="AB6" s="54">
        <v>253</v>
      </c>
      <c r="AC6" s="57">
        <v>29</v>
      </c>
      <c r="AH6" s="38"/>
      <c r="AJ6" s="38"/>
    </row>
    <row r="7" spans="2:36" ht="24.75" customHeight="1">
      <c r="B7" s="13" t="s">
        <v>17</v>
      </c>
      <c r="C7" s="39" t="s">
        <v>41</v>
      </c>
      <c r="D7" s="58">
        <f t="shared" si="0"/>
        <v>150</v>
      </c>
      <c r="E7" s="40">
        <v>18</v>
      </c>
      <c r="F7" s="40">
        <v>2</v>
      </c>
      <c r="G7" s="40" t="s">
        <v>52</v>
      </c>
      <c r="H7" s="37">
        <v>16</v>
      </c>
      <c r="I7" s="40">
        <v>10</v>
      </c>
      <c r="J7" s="40" t="s">
        <v>52</v>
      </c>
      <c r="K7" s="40">
        <v>4</v>
      </c>
      <c r="L7" s="40">
        <v>82</v>
      </c>
      <c r="M7" s="40">
        <v>24</v>
      </c>
      <c r="N7" s="37">
        <v>5</v>
      </c>
      <c r="O7" s="37">
        <v>58</v>
      </c>
      <c r="P7" s="40">
        <v>50</v>
      </c>
      <c r="Q7" s="40" t="s">
        <v>52</v>
      </c>
      <c r="R7" s="54">
        <v>50</v>
      </c>
      <c r="S7" s="58">
        <f t="shared" si="1"/>
        <v>3221</v>
      </c>
      <c r="T7" s="40">
        <v>2830</v>
      </c>
      <c r="U7" s="59">
        <v>955</v>
      </c>
      <c r="V7" s="59">
        <v>4</v>
      </c>
      <c r="W7" s="59">
        <v>110</v>
      </c>
      <c r="X7" s="59">
        <v>938</v>
      </c>
      <c r="Y7" s="59">
        <v>823</v>
      </c>
      <c r="Z7" s="40" t="s">
        <v>52</v>
      </c>
      <c r="AA7" s="40">
        <v>391</v>
      </c>
      <c r="AB7" s="60">
        <v>58</v>
      </c>
      <c r="AC7" s="61" t="s">
        <v>53</v>
      </c>
      <c r="AH7" s="38"/>
      <c r="AJ7" s="38"/>
    </row>
    <row r="8" spans="2:36" ht="24.75" customHeight="1">
      <c r="B8" s="12"/>
      <c r="C8" s="39" t="s">
        <v>40</v>
      </c>
      <c r="D8" s="58">
        <f t="shared" si="0"/>
        <v>229</v>
      </c>
      <c r="E8" s="40">
        <v>12</v>
      </c>
      <c r="F8" s="40">
        <v>4</v>
      </c>
      <c r="G8" s="40" t="s">
        <v>52</v>
      </c>
      <c r="H8" s="37">
        <v>8</v>
      </c>
      <c r="I8" s="40">
        <v>6</v>
      </c>
      <c r="J8" s="40" t="s">
        <v>52</v>
      </c>
      <c r="K8" s="40">
        <v>3</v>
      </c>
      <c r="L8" s="40">
        <v>142</v>
      </c>
      <c r="M8" s="40">
        <v>41</v>
      </c>
      <c r="N8" s="37">
        <v>15</v>
      </c>
      <c r="O8" s="37">
        <v>101</v>
      </c>
      <c r="P8" s="40">
        <v>75</v>
      </c>
      <c r="Q8" s="40" t="s">
        <v>52</v>
      </c>
      <c r="R8" s="54">
        <v>75</v>
      </c>
      <c r="S8" s="58">
        <f t="shared" si="1"/>
        <v>3185</v>
      </c>
      <c r="T8" s="40">
        <v>2529</v>
      </c>
      <c r="U8" s="59">
        <v>984</v>
      </c>
      <c r="V8" s="59">
        <v>4</v>
      </c>
      <c r="W8" s="40" t="s">
        <v>52</v>
      </c>
      <c r="X8" s="59">
        <v>763</v>
      </c>
      <c r="Y8" s="59">
        <v>778</v>
      </c>
      <c r="Z8" s="40" t="s">
        <v>52</v>
      </c>
      <c r="AA8" s="40">
        <v>656</v>
      </c>
      <c r="AB8" s="60">
        <v>132</v>
      </c>
      <c r="AC8" s="61" t="s">
        <v>53</v>
      </c>
      <c r="AH8" s="38"/>
      <c r="AJ8" s="38"/>
    </row>
    <row r="9" spans="2:36" ht="24.75" customHeight="1">
      <c r="B9" s="12"/>
      <c r="C9" s="39" t="s">
        <v>44</v>
      </c>
      <c r="D9" s="58">
        <f t="shared" si="0"/>
        <v>115</v>
      </c>
      <c r="E9" s="40">
        <v>10</v>
      </c>
      <c r="F9" s="40">
        <v>2</v>
      </c>
      <c r="G9" s="40" t="s">
        <v>52</v>
      </c>
      <c r="H9" s="37">
        <v>8</v>
      </c>
      <c r="I9" s="40">
        <v>5</v>
      </c>
      <c r="J9" s="40" t="s">
        <v>52</v>
      </c>
      <c r="K9" s="40">
        <v>6</v>
      </c>
      <c r="L9" s="40">
        <v>66</v>
      </c>
      <c r="M9" s="40">
        <v>22</v>
      </c>
      <c r="N9" s="37">
        <v>6</v>
      </c>
      <c r="O9" s="37">
        <v>44</v>
      </c>
      <c r="P9" s="40">
        <v>39</v>
      </c>
      <c r="Q9" s="40" t="s">
        <v>52</v>
      </c>
      <c r="R9" s="54">
        <v>39</v>
      </c>
      <c r="S9" s="58">
        <f t="shared" si="1"/>
        <v>1702</v>
      </c>
      <c r="T9" s="40">
        <v>1305</v>
      </c>
      <c r="U9" s="59">
        <v>460</v>
      </c>
      <c r="V9" s="59">
        <v>4</v>
      </c>
      <c r="W9" s="40" t="s">
        <v>52</v>
      </c>
      <c r="X9" s="59">
        <v>332</v>
      </c>
      <c r="Y9" s="59">
        <v>509</v>
      </c>
      <c r="Z9" s="40" t="s">
        <v>52</v>
      </c>
      <c r="AA9" s="40">
        <v>397</v>
      </c>
      <c r="AB9" s="60">
        <v>36</v>
      </c>
      <c r="AC9" s="61" t="s">
        <v>53</v>
      </c>
      <c r="AH9" s="38"/>
      <c r="AJ9" s="38"/>
    </row>
    <row r="10" spans="2:36" ht="24.75" customHeight="1">
      <c r="B10" s="12"/>
      <c r="C10" s="39" t="s">
        <v>37</v>
      </c>
      <c r="D10" s="58">
        <f t="shared" si="0"/>
        <v>201</v>
      </c>
      <c r="E10" s="40">
        <v>16</v>
      </c>
      <c r="F10" s="40">
        <v>3</v>
      </c>
      <c r="G10" s="40" t="s">
        <v>52</v>
      </c>
      <c r="H10" s="37">
        <v>13</v>
      </c>
      <c r="I10" s="40">
        <v>7</v>
      </c>
      <c r="J10" s="40" t="s">
        <v>52</v>
      </c>
      <c r="K10" s="40">
        <v>7</v>
      </c>
      <c r="L10" s="40">
        <v>117</v>
      </c>
      <c r="M10" s="40">
        <v>25</v>
      </c>
      <c r="N10" s="37">
        <v>5</v>
      </c>
      <c r="O10" s="37">
        <v>92</v>
      </c>
      <c r="P10" s="40">
        <v>68</v>
      </c>
      <c r="Q10" s="40" t="s">
        <v>52</v>
      </c>
      <c r="R10" s="54">
        <v>68</v>
      </c>
      <c r="S10" s="58">
        <f t="shared" si="1"/>
        <v>4380</v>
      </c>
      <c r="T10" s="40">
        <v>3978</v>
      </c>
      <c r="U10" s="59">
        <v>895</v>
      </c>
      <c r="V10" s="59">
        <v>4</v>
      </c>
      <c r="W10" s="40" t="s">
        <v>52</v>
      </c>
      <c r="X10" s="59">
        <v>463</v>
      </c>
      <c r="Y10" s="59">
        <v>2616</v>
      </c>
      <c r="Z10" s="40" t="s">
        <v>52</v>
      </c>
      <c r="AA10" s="40">
        <v>402</v>
      </c>
      <c r="AB10" s="60">
        <v>49</v>
      </c>
      <c r="AC10" s="61" t="s">
        <v>53</v>
      </c>
      <c r="AH10" s="38"/>
      <c r="AJ10" s="38"/>
    </row>
    <row r="11" spans="2:36" ht="24.75" customHeight="1">
      <c r="B11" s="12"/>
      <c r="C11" s="39" t="s">
        <v>38</v>
      </c>
      <c r="D11" s="58">
        <f t="shared" si="0"/>
        <v>73</v>
      </c>
      <c r="E11" s="40">
        <v>6</v>
      </c>
      <c r="F11" s="40">
        <v>1</v>
      </c>
      <c r="G11" s="40" t="s">
        <v>52</v>
      </c>
      <c r="H11" s="37">
        <v>5</v>
      </c>
      <c r="I11" s="40">
        <v>4</v>
      </c>
      <c r="J11" s="40" t="s">
        <v>52</v>
      </c>
      <c r="K11" s="40">
        <v>2</v>
      </c>
      <c r="L11" s="40">
        <v>43</v>
      </c>
      <c r="M11" s="40">
        <v>14</v>
      </c>
      <c r="N11" s="37">
        <v>7</v>
      </c>
      <c r="O11" s="37">
        <v>29</v>
      </c>
      <c r="P11" s="40">
        <v>24</v>
      </c>
      <c r="Q11" s="40" t="s">
        <v>52</v>
      </c>
      <c r="R11" s="54">
        <v>24</v>
      </c>
      <c r="S11" s="58">
        <f t="shared" si="1"/>
        <v>1216</v>
      </c>
      <c r="T11" s="40">
        <v>993</v>
      </c>
      <c r="U11" s="59">
        <v>270</v>
      </c>
      <c r="V11" s="59">
        <v>4</v>
      </c>
      <c r="W11" s="40" t="s">
        <v>52</v>
      </c>
      <c r="X11" s="59">
        <v>435</v>
      </c>
      <c r="Y11" s="59">
        <v>284</v>
      </c>
      <c r="Z11" s="40" t="s">
        <v>52</v>
      </c>
      <c r="AA11" s="40">
        <v>223</v>
      </c>
      <c r="AB11" s="60">
        <v>60</v>
      </c>
      <c r="AC11" s="61" t="s">
        <v>53</v>
      </c>
      <c r="AH11" s="38"/>
      <c r="AJ11" s="38"/>
    </row>
    <row r="12" spans="2:36" ht="24.75" customHeight="1">
      <c r="B12" s="12"/>
      <c r="C12" s="39" t="s">
        <v>45</v>
      </c>
      <c r="D12" s="58">
        <f t="shared" si="0"/>
        <v>95</v>
      </c>
      <c r="E12" s="40">
        <v>13</v>
      </c>
      <c r="F12" s="40">
        <v>2</v>
      </c>
      <c r="G12" s="40" t="s">
        <v>52</v>
      </c>
      <c r="H12" s="37">
        <v>11</v>
      </c>
      <c r="I12" s="40">
        <v>9</v>
      </c>
      <c r="J12" s="40" t="s">
        <v>52</v>
      </c>
      <c r="K12" s="40">
        <v>1</v>
      </c>
      <c r="L12" s="40">
        <v>56</v>
      </c>
      <c r="M12" s="40">
        <v>14</v>
      </c>
      <c r="N12" s="37">
        <v>4</v>
      </c>
      <c r="O12" s="37">
        <v>42</v>
      </c>
      <c r="P12" s="40">
        <v>26</v>
      </c>
      <c r="Q12" s="40" t="s">
        <v>52</v>
      </c>
      <c r="R12" s="54">
        <v>26</v>
      </c>
      <c r="S12" s="58">
        <f t="shared" si="1"/>
        <v>1506</v>
      </c>
      <c r="T12" s="40">
        <v>1274</v>
      </c>
      <c r="U12" s="59">
        <v>387</v>
      </c>
      <c r="V12" s="40" t="s">
        <v>52</v>
      </c>
      <c r="W12" s="40" t="s">
        <v>52</v>
      </c>
      <c r="X12" s="59">
        <v>582</v>
      </c>
      <c r="Y12" s="59">
        <v>305</v>
      </c>
      <c r="Z12" s="40" t="s">
        <v>52</v>
      </c>
      <c r="AA12" s="40">
        <v>232</v>
      </c>
      <c r="AB12" s="60">
        <v>37</v>
      </c>
      <c r="AC12" s="61" t="s">
        <v>53</v>
      </c>
      <c r="AH12" s="38"/>
      <c r="AJ12" s="38"/>
    </row>
    <row r="13" spans="2:36" ht="24.75" customHeight="1">
      <c r="B13" s="12"/>
      <c r="C13" s="39" t="s">
        <v>39</v>
      </c>
      <c r="D13" s="58">
        <f t="shared" si="0"/>
        <v>218</v>
      </c>
      <c r="E13" s="40">
        <v>13</v>
      </c>
      <c r="F13" s="40">
        <v>2</v>
      </c>
      <c r="G13" s="40" t="s">
        <v>52</v>
      </c>
      <c r="H13" s="37">
        <v>11</v>
      </c>
      <c r="I13" s="40">
        <v>7</v>
      </c>
      <c r="J13" s="40">
        <v>1</v>
      </c>
      <c r="K13" s="40">
        <v>4</v>
      </c>
      <c r="L13" s="40">
        <v>133</v>
      </c>
      <c r="M13" s="40">
        <v>48</v>
      </c>
      <c r="N13" s="37">
        <v>12</v>
      </c>
      <c r="O13" s="37">
        <v>85</v>
      </c>
      <c r="P13" s="40">
        <v>72</v>
      </c>
      <c r="Q13" s="40">
        <v>1</v>
      </c>
      <c r="R13" s="54">
        <v>71</v>
      </c>
      <c r="S13" s="58">
        <f t="shared" si="1"/>
        <v>3243</v>
      </c>
      <c r="T13" s="40">
        <v>2486</v>
      </c>
      <c r="U13" s="59">
        <v>786</v>
      </c>
      <c r="V13" s="59">
        <v>4</v>
      </c>
      <c r="W13" s="59">
        <v>30</v>
      </c>
      <c r="X13" s="59">
        <v>651</v>
      </c>
      <c r="Y13" s="59">
        <v>1015</v>
      </c>
      <c r="Z13" s="40">
        <v>410</v>
      </c>
      <c r="AA13" s="40">
        <v>751</v>
      </c>
      <c r="AB13" s="60">
        <v>126</v>
      </c>
      <c r="AC13" s="61">
        <v>6</v>
      </c>
      <c r="AH13" s="38"/>
      <c r="AJ13" s="38"/>
    </row>
    <row r="14" spans="2:36" ht="24.75" customHeight="1">
      <c r="B14" s="12" t="s">
        <v>18</v>
      </c>
      <c r="C14" s="39" t="s">
        <v>46</v>
      </c>
      <c r="D14" s="58">
        <f t="shared" si="0"/>
        <v>81</v>
      </c>
      <c r="E14" s="40">
        <v>11</v>
      </c>
      <c r="F14" s="40">
        <v>2</v>
      </c>
      <c r="G14" s="40" t="s">
        <v>52</v>
      </c>
      <c r="H14" s="37">
        <v>9</v>
      </c>
      <c r="I14" s="40">
        <v>5</v>
      </c>
      <c r="J14" s="40" t="s">
        <v>52</v>
      </c>
      <c r="K14" s="40">
        <v>2</v>
      </c>
      <c r="L14" s="40">
        <v>49</v>
      </c>
      <c r="M14" s="40">
        <v>18</v>
      </c>
      <c r="N14" s="37">
        <v>9</v>
      </c>
      <c r="O14" s="37">
        <v>31</v>
      </c>
      <c r="P14" s="40">
        <v>21</v>
      </c>
      <c r="Q14" s="40" t="s">
        <v>52</v>
      </c>
      <c r="R14" s="54">
        <v>21</v>
      </c>
      <c r="S14" s="58">
        <f t="shared" si="1"/>
        <v>1850</v>
      </c>
      <c r="T14" s="40">
        <v>1566</v>
      </c>
      <c r="U14" s="59">
        <v>380</v>
      </c>
      <c r="V14" s="59">
        <v>4</v>
      </c>
      <c r="W14" s="40" t="s">
        <v>52</v>
      </c>
      <c r="X14" s="59">
        <v>390</v>
      </c>
      <c r="Y14" s="59">
        <v>792</v>
      </c>
      <c r="Z14" s="40" t="s">
        <v>52</v>
      </c>
      <c r="AA14" s="40">
        <v>284</v>
      </c>
      <c r="AB14" s="60">
        <v>82</v>
      </c>
      <c r="AC14" s="61" t="s">
        <v>53</v>
      </c>
      <c r="AH14" s="38"/>
      <c r="AJ14" s="38"/>
    </row>
    <row r="15" spans="2:36" ht="24.75" customHeight="1">
      <c r="B15" s="12"/>
      <c r="C15" s="39" t="s">
        <v>47</v>
      </c>
      <c r="D15" s="58">
        <f t="shared" si="0"/>
        <v>142</v>
      </c>
      <c r="E15" s="40">
        <v>13</v>
      </c>
      <c r="F15" s="40">
        <v>2</v>
      </c>
      <c r="G15" s="40" t="s">
        <v>52</v>
      </c>
      <c r="H15" s="37">
        <v>11</v>
      </c>
      <c r="I15" s="40">
        <v>9</v>
      </c>
      <c r="J15" s="40">
        <v>1</v>
      </c>
      <c r="K15" s="40">
        <v>4</v>
      </c>
      <c r="L15" s="40">
        <v>82</v>
      </c>
      <c r="M15" s="40">
        <v>26</v>
      </c>
      <c r="N15" s="37">
        <v>5</v>
      </c>
      <c r="O15" s="37">
        <v>56</v>
      </c>
      <c r="P15" s="40">
        <v>47</v>
      </c>
      <c r="Q15" s="40" t="s">
        <v>52</v>
      </c>
      <c r="R15" s="54">
        <v>47</v>
      </c>
      <c r="S15" s="58">
        <f t="shared" si="1"/>
        <v>2004</v>
      </c>
      <c r="T15" s="40">
        <v>1613</v>
      </c>
      <c r="U15" s="59">
        <v>404</v>
      </c>
      <c r="V15" s="59">
        <v>4</v>
      </c>
      <c r="W15" s="59">
        <v>8</v>
      </c>
      <c r="X15" s="59">
        <v>563</v>
      </c>
      <c r="Y15" s="59">
        <v>634</v>
      </c>
      <c r="Z15" s="40">
        <v>274</v>
      </c>
      <c r="AA15" s="40">
        <v>391</v>
      </c>
      <c r="AB15" s="60">
        <v>77</v>
      </c>
      <c r="AC15" s="61" t="s">
        <v>53</v>
      </c>
      <c r="AH15" s="38"/>
      <c r="AJ15" s="38"/>
    </row>
    <row r="16" spans="2:36" ht="24.75" customHeight="1" thickBot="1">
      <c r="B16" s="14"/>
      <c r="C16" s="85" t="s">
        <v>42</v>
      </c>
      <c r="D16" s="80">
        <f t="shared" si="0"/>
        <v>175</v>
      </c>
      <c r="E16" s="41">
        <v>19</v>
      </c>
      <c r="F16" s="41">
        <v>3</v>
      </c>
      <c r="G16" s="41" t="s">
        <v>52</v>
      </c>
      <c r="H16" s="37">
        <v>16</v>
      </c>
      <c r="I16" s="41">
        <v>13</v>
      </c>
      <c r="J16" s="41">
        <v>1</v>
      </c>
      <c r="K16" s="41">
        <v>8</v>
      </c>
      <c r="L16" s="41">
        <v>104</v>
      </c>
      <c r="M16" s="41">
        <v>41</v>
      </c>
      <c r="N16" s="63">
        <v>11</v>
      </c>
      <c r="O16" s="37">
        <v>63</v>
      </c>
      <c r="P16" s="41">
        <v>52</v>
      </c>
      <c r="Q16" s="41" t="s">
        <v>52</v>
      </c>
      <c r="R16" s="54">
        <v>52</v>
      </c>
      <c r="S16" s="62">
        <f t="shared" si="1"/>
        <v>3580</v>
      </c>
      <c r="T16" s="41">
        <v>2935</v>
      </c>
      <c r="U16" s="64">
        <v>707</v>
      </c>
      <c r="V16" s="64">
        <v>4</v>
      </c>
      <c r="W16" s="64">
        <v>66</v>
      </c>
      <c r="X16" s="64">
        <v>1295</v>
      </c>
      <c r="Y16" s="64">
        <v>863</v>
      </c>
      <c r="Z16" s="64">
        <v>210</v>
      </c>
      <c r="AA16" s="41">
        <v>645</v>
      </c>
      <c r="AB16" s="65">
        <v>82</v>
      </c>
      <c r="AC16" s="66" t="s">
        <v>53</v>
      </c>
      <c r="AH16" s="38"/>
      <c r="AJ16" s="38"/>
    </row>
    <row r="17" spans="2:35" ht="24.75" customHeight="1" thickBot="1" thickTop="1">
      <c r="B17" s="15"/>
      <c r="C17" s="86" t="s">
        <v>2</v>
      </c>
      <c r="D17" s="81">
        <f>IF(D5="-","-",D5/1822155*100000)</f>
        <v>137.2001832994449</v>
      </c>
      <c r="E17" s="67">
        <f aca="true" t="shared" si="2" ref="E17:R17">IF(E5="-","-",E5/1822155*100000)</f>
        <v>11.908975910391817</v>
      </c>
      <c r="F17" s="67">
        <f t="shared" si="2"/>
        <v>2.0854427861515625</v>
      </c>
      <c r="G17" s="67" t="str">
        <f t="shared" si="2"/>
        <v>-</v>
      </c>
      <c r="H17" s="67">
        <f t="shared" si="2"/>
        <v>9.823533124240253</v>
      </c>
      <c r="I17" s="67">
        <f t="shared" si="2"/>
        <v>6.036808065175575</v>
      </c>
      <c r="J17" s="67">
        <f t="shared" si="2"/>
        <v>0.32928043991866773</v>
      </c>
      <c r="K17" s="67">
        <f t="shared" si="2"/>
        <v>3.622084839105345</v>
      </c>
      <c r="L17" s="67">
        <f t="shared" si="2"/>
        <v>79.74074653363736</v>
      </c>
      <c r="M17" s="67">
        <f t="shared" si="2"/>
        <v>22.720350354388074</v>
      </c>
      <c r="N17" s="67">
        <f t="shared" si="2"/>
        <v>5.597767478617351</v>
      </c>
      <c r="O17" s="67">
        <f t="shared" si="2"/>
        <v>57.0203961792493</v>
      </c>
      <c r="P17" s="67">
        <f t="shared" si="2"/>
        <v>45.5504608554157</v>
      </c>
      <c r="Q17" s="67">
        <f t="shared" si="2"/>
        <v>0.16464021995933387</v>
      </c>
      <c r="R17" s="68">
        <f t="shared" si="2"/>
        <v>45.38582063545637</v>
      </c>
      <c r="S17" s="69">
        <f aca="true" t="shared" si="3" ref="S17:AC17">IF(S5="-","-",S5/1822155*100000)</f>
        <v>2331.2506345508477</v>
      </c>
      <c r="T17" s="67">
        <f t="shared" si="3"/>
        <v>1966.1883868276848</v>
      </c>
      <c r="U17" s="67">
        <f t="shared" si="3"/>
        <v>494.6341008311587</v>
      </c>
      <c r="V17" s="67">
        <f t="shared" si="3"/>
        <v>2.634243519349342</v>
      </c>
      <c r="W17" s="67">
        <f t="shared" si="3"/>
        <v>13.500498036665379</v>
      </c>
      <c r="X17" s="67">
        <f t="shared" si="3"/>
        <v>547.7031317313839</v>
      </c>
      <c r="Y17" s="67">
        <f t="shared" si="3"/>
        <v>907.7164127091273</v>
      </c>
      <c r="Z17" s="67">
        <f t="shared" si="3"/>
        <v>113.65663184526014</v>
      </c>
      <c r="AA17" s="67">
        <f t="shared" si="3"/>
        <v>363.14144515697075</v>
      </c>
      <c r="AB17" s="68">
        <f t="shared" si="3"/>
        <v>54.44103273321973</v>
      </c>
      <c r="AC17" s="70">
        <f t="shared" si="3"/>
        <v>1.9208025661922283</v>
      </c>
      <c r="AI17" s="48"/>
    </row>
    <row r="18" spans="2:29" ht="24.75" customHeight="1" thickTop="1">
      <c r="B18" s="15" t="s">
        <v>9</v>
      </c>
      <c r="C18" s="87" t="s">
        <v>43</v>
      </c>
      <c r="D18" s="82">
        <f>IF(D6="-","-",D6/670980*100000)</f>
        <v>152.16548928433036</v>
      </c>
      <c r="E18" s="71">
        <f aca="true" t="shared" si="4" ref="E18:R18">IF(E6="-","-",E6/670980*100000)</f>
        <v>12.817073534233508</v>
      </c>
      <c r="F18" s="71">
        <f t="shared" si="4"/>
        <v>2.235536081552356</v>
      </c>
      <c r="G18" s="71" t="str">
        <f t="shared" si="4"/>
        <v>-</v>
      </c>
      <c r="H18" s="71">
        <f t="shared" si="4"/>
        <v>10.581537452681154</v>
      </c>
      <c r="I18" s="71">
        <f t="shared" si="4"/>
        <v>5.216250856955498</v>
      </c>
      <c r="J18" s="71">
        <f t="shared" si="4"/>
        <v>0.44710721631047123</v>
      </c>
      <c r="K18" s="71">
        <f t="shared" si="4"/>
        <v>3.725893469253927</v>
      </c>
      <c r="L18" s="71">
        <f t="shared" si="4"/>
        <v>86.29169274792096</v>
      </c>
      <c r="M18" s="71">
        <f t="shared" si="4"/>
        <v>21.01403916659215</v>
      </c>
      <c r="N18" s="71">
        <f t="shared" si="4"/>
        <v>3.427821991713613</v>
      </c>
      <c r="O18" s="71">
        <f t="shared" si="4"/>
        <v>65.2776535813288</v>
      </c>
      <c r="P18" s="71">
        <f t="shared" si="4"/>
        <v>53.05672300217593</v>
      </c>
      <c r="Q18" s="71">
        <f t="shared" si="4"/>
        <v>0.29807147754031416</v>
      </c>
      <c r="R18" s="72">
        <f t="shared" si="4"/>
        <v>52.7586515246356</v>
      </c>
      <c r="S18" s="73">
        <f aca="true" t="shared" si="5" ref="S18:AC18">IF(S6="-","-",S6/670980*100000)</f>
        <v>2472.800977674446</v>
      </c>
      <c r="T18" s="71">
        <f t="shared" si="5"/>
        <v>2133.893707711109</v>
      </c>
      <c r="U18" s="71">
        <f t="shared" si="5"/>
        <v>415.0645324748875</v>
      </c>
      <c r="V18" s="71">
        <f t="shared" si="5"/>
        <v>1.788428865241885</v>
      </c>
      <c r="W18" s="71">
        <f t="shared" si="5"/>
        <v>4.7691436406450265</v>
      </c>
      <c r="X18" s="71">
        <f t="shared" si="5"/>
        <v>531.7595159319205</v>
      </c>
      <c r="Y18" s="71">
        <f t="shared" si="5"/>
        <v>1180.5120867984144</v>
      </c>
      <c r="Z18" s="71">
        <f t="shared" si="5"/>
        <v>175.41506453247487</v>
      </c>
      <c r="AA18" s="71">
        <f t="shared" si="5"/>
        <v>334.5852335390026</v>
      </c>
      <c r="AB18" s="72">
        <f t="shared" si="5"/>
        <v>37.70604190884974</v>
      </c>
      <c r="AC18" s="74">
        <f t="shared" si="5"/>
        <v>4.322036424334555</v>
      </c>
    </row>
    <row r="19" spans="2:29" ht="24.75" customHeight="1">
      <c r="B19" s="15"/>
      <c r="C19" s="88" t="s">
        <v>41</v>
      </c>
      <c r="D19" s="83">
        <f>IF(D7="-","-",D7/139753*100000)</f>
        <v>107.33222184854708</v>
      </c>
      <c r="E19" s="75">
        <f aca="true" t="shared" si="6" ref="E19:R19">IF(E7="-","-",E7/139753*100000)</f>
        <v>12.879866621825649</v>
      </c>
      <c r="F19" s="75">
        <f t="shared" si="6"/>
        <v>1.431096291313961</v>
      </c>
      <c r="G19" s="75" t="str">
        <f t="shared" si="6"/>
        <v>-</v>
      </c>
      <c r="H19" s="71">
        <f t="shared" si="6"/>
        <v>11.448770330511689</v>
      </c>
      <c r="I19" s="71">
        <f t="shared" si="6"/>
        <v>7.155481456569806</v>
      </c>
      <c r="J19" s="71" t="str">
        <f t="shared" si="6"/>
        <v>-</v>
      </c>
      <c r="K19" s="71">
        <f t="shared" si="6"/>
        <v>2.862192582627922</v>
      </c>
      <c r="L19" s="71">
        <f t="shared" si="6"/>
        <v>58.6749479438724</v>
      </c>
      <c r="M19" s="71">
        <f t="shared" si="6"/>
        <v>17.17315549576753</v>
      </c>
      <c r="N19" s="71">
        <f t="shared" si="6"/>
        <v>3.577740728284903</v>
      </c>
      <c r="O19" s="71">
        <f t="shared" si="6"/>
        <v>41.501792448104865</v>
      </c>
      <c r="P19" s="71">
        <f t="shared" si="6"/>
        <v>35.777407282849026</v>
      </c>
      <c r="Q19" s="71" t="str">
        <f t="shared" si="6"/>
        <v>-</v>
      </c>
      <c r="R19" s="72">
        <f t="shared" si="6"/>
        <v>35.777407282849026</v>
      </c>
      <c r="S19" s="73">
        <f aca="true" t="shared" si="7" ref="S19:AC19">IF(S7="-","-",S7/139753*100000)</f>
        <v>2304.7805771611343</v>
      </c>
      <c r="T19" s="71">
        <f t="shared" si="7"/>
        <v>2025.0012522092547</v>
      </c>
      <c r="U19" s="71">
        <f t="shared" si="7"/>
        <v>683.3484791024165</v>
      </c>
      <c r="V19" s="71">
        <f t="shared" si="7"/>
        <v>2.862192582627922</v>
      </c>
      <c r="W19" s="71">
        <f t="shared" si="7"/>
        <v>78.71029602226787</v>
      </c>
      <c r="X19" s="71">
        <f t="shared" si="7"/>
        <v>671.1841606262477</v>
      </c>
      <c r="Y19" s="71">
        <f t="shared" si="7"/>
        <v>588.896123875695</v>
      </c>
      <c r="Z19" s="71" t="str">
        <f t="shared" si="7"/>
        <v>-</v>
      </c>
      <c r="AA19" s="71">
        <f t="shared" si="7"/>
        <v>279.7793249518794</v>
      </c>
      <c r="AB19" s="72">
        <f t="shared" si="7"/>
        <v>41.501792448104865</v>
      </c>
      <c r="AC19" s="74" t="str">
        <f t="shared" si="7"/>
        <v>-</v>
      </c>
    </row>
    <row r="20" spans="2:29" ht="24.75" customHeight="1">
      <c r="B20" s="15" t="s">
        <v>10</v>
      </c>
      <c r="C20" s="88" t="s">
        <v>40</v>
      </c>
      <c r="D20" s="83">
        <f>IF(D8="-","-",D8/170334*100000)</f>
        <v>134.44174386793006</v>
      </c>
      <c r="E20" s="75">
        <f aca="true" t="shared" si="8" ref="E20:R20">IF(E8="-","-",E8/170334*100000)</f>
        <v>7.044982211419916</v>
      </c>
      <c r="F20" s="75">
        <f t="shared" si="8"/>
        <v>2.3483274038066386</v>
      </c>
      <c r="G20" s="75" t="str">
        <f t="shared" si="8"/>
        <v>-</v>
      </c>
      <c r="H20" s="71">
        <f t="shared" si="8"/>
        <v>4.696654807613277</v>
      </c>
      <c r="I20" s="71">
        <f t="shared" si="8"/>
        <v>3.522491105709958</v>
      </c>
      <c r="J20" s="71" t="str">
        <f t="shared" si="8"/>
        <v>-</v>
      </c>
      <c r="K20" s="71">
        <f t="shared" si="8"/>
        <v>1.761245552854979</v>
      </c>
      <c r="L20" s="71">
        <f t="shared" si="8"/>
        <v>83.36562283513567</v>
      </c>
      <c r="M20" s="71">
        <f t="shared" si="8"/>
        <v>24.070355889018046</v>
      </c>
      <c r="N20" s="71">
        <f t="shared" si="8"/>
        <v>8.806227764274894</v>
      </c>
      <c r="O20" s="71">
        <f t="shared" si="8"/>
        <v>59.29526694611763</v>
      </c>
      <c r="P20" s="71">
        <f t="shared" si="8"/>
        <v>44.031138821374476</v>
      </c>
      <c r="Q20" s="71" t="str">
        <f t="shared" si="8"/>
        <v>-</v>
      </c>
      <c r="R20" s="72">
        <f t="shared" si="8"/>
        <v>44.031138821374476</v>
      </c>
      <c r="S20" s="73">
        <f aca="true" t="shared" si="9" ref="S20:AC20">IF(S8="-","-",S8/170334*100000)</f>
        <v>1869.855695281036</v>
      </c>
      <c r="T20" s="71">
        <f t="shared" si="9"/>
        <v>1484.7300010567474</v>
      </c>
      <c r="U20" s="71">
        <f t="shared" si="9"/>
        <v>577.6885413364331</v>
      </c>
      <c r="V20" s="71">
        <f t="shared" si="9"/>
        <v>2.3483274038066386</v>
      </c>
      <c r="W20" s="71" t="str">
        <f t="shared" si="9"/>
        <v>-</v>
      </c>
      <c r="X20" s="71">
        <f t="shared" si="9"/>
        <v>447.9434522761163</v>
      </c>
      <c r="Y20" s="71">
        <f t="shared" si="9"/>
        <v>456.74968004039124</v>
      </c>
      <c r="Z20" s="71" t="str">
        <f t="shared" si="9"/>
        <v>-</v>
      </c>
      <c r="AA20" s="71">
        <f t="shared" si="9"/>
        <v>385.12569422428874</v>
      </c>
      <c r="AB20" s="72">
        <f t="shared" si="9"/>
        <v>77.49480432561907</v>
      </c>
      <c r="AC20" s="74" t="str">
        <f t="shared" si="9"/>
        <v>-</v>
      </c>
    </row>
    <row r="21" spans="2:29" ht="24.75" customHeight="1">
      <c r="B21" s="15" t="s">
        <v>3</v>
      </c>
      <c r="C21" s="88" t="s">
        <v>44</v>
      </c>
      <c r="D21" s="83">
        <f>IF(D9="-","-",D9/86701*100000)</f>
        <v>132.63976194046205</v>
      </c>
      <c r="E21" s="75">
        <f aca="true" t="shared" si="10" ref="E21:R21">IF(E9="-","-",E9/86701*100000)</f>
        <v>11.533892342648874</v>
      </c>
      <c r="F21" s="75">
        <f t="shared" si="10"/>
        <v>2.306778468529775</v>
      </c>
      <c r="G21" s="75" t="str">
        <f t="shared" si="10"/>
        <v>-</v>
      </c>
      <c r="H21" s="71">
        <f t="shared" si="10"/>
        <v>9.2271138741191</v>
      </c>
      <c r="I21" s="71">
        <f t="shared" si="10"/>
        <v>5.766946171324437</v>
      </c>
      <c r="J21" s="71" t="str">
        <f t="shared" si="10"/>
        <v>-</v>
      </c>
      <c r="K21" s="71">
        <f t="shared" si="10"/>
        <v>6.9203354055893245</v>
      </c>
      <c r="L21" s="71">
        <f t="shared" si="10"/>
        <v>76.12368946148257</v>
      </c>
      <c r="M21" s="71">
        <f t="shared" si="10"/>
        <v>25.374563153827523</v>
      </c>
      <c r="N21" s="71">
        <f t="shared" si="10"/>
        <v>6.9203354055893245</v>
      </c>
      <c r="O21" s="71">
        <f t="shared" si="10"/>
        <v>50.74912630765505</v>
      </c>
      <c r="P21" s="71">
        <f t="shared" si="10"/>
        <v>44.982180136330605</v>
      </c>
      <c r="Q21" s="71" t="str">
        <f t="shared" si="10"/>
        <v>-</v>
      </c>
      <c r="R21" s="72">
        <f t="shared" si="10"/>
        <v>44.982180136330605</v>
      </c>
      <c r="S21" s="73">
        <f aca="true" t="shared" si="11" ref="S21:AC21">IF(S9="-","-",S9/86701*100000)</f>
        <v>1963.0684767188384</v>
      </c>
      <c r="T21" s="71">
        <f t="shared" si="11"/>
        <v>1505.172950715678</v>
      </c>
      <c r="U21" s="71">
        <f t="shared" si="11"/>
        <v>530.5590477618482</v>
      </c>
      <c r="V21" s="71">
        <f t="shared" si="11"/>
        <v>4.61355693705955</v>
      </c>
      <c r="W21" s="71" t="str">
        <f t="shared" si="11"/>
        <v>-</v>
      </c>
      <c r="X21" s="71">
        <f t="shared" si="11"/>
        <v>382.92522577594264</v>
      </c>
      <c r="Y21" s="71">
        <f t="shared" si="11"/>
        <v>587.0751202408277</v>
      </c>
      <c r="Z21" s="71" t="str">
        <f t="shared" si="11"/>
        <v>-</v>
      </c>
      <c r="AA21" s="71">
        <f t="shared" si="11"/>
        <v>457.8955260031603</v>
      </c>
      <c r="AB21" s="72">
        <f t="shared" si="11"/>
        <v>41.52201243353594</v>
      </c>
      <c r="AC21" s="74" t="str">
        <f t="shared" si="11"/>
        <v>-</v>
      </c>
    </row>
    <row r="22" spans="2:29" ht="24.75" customHeight="1">
      <c r="B22" s="15" t="s">
        <v>4</v>
      </c>
      <c r="C22" s="88" t="s">
        <v>37</v>
      </c>
      <c r="D22" s="83">
        <f>IF(D10="-","-",D10/170927*100000)</f>
        <v>117.59406062237096</v>
      </c>
      <c r="E22" s="75">
        <f aca="true" t="shared" si="12" ref="E22:R22">IF(E10="-","-",E10/170927*100000)</f>
        <v>9.360721243571817</v>
      </c>
      <c r="F22" s="75">
        <f t="shared" si="12"/>
        <v>1.7551352331697159</v>
      </c>
      <c r="G22" s="75" t="str">
        <f t="shared" si="12"/>
        <v>-</v>
      </c>
      <c r="H22" s="71">
        <f t="shared" si="12"/>
        <v>7.605586010402102</v>
      </c>
      <c r="I22" s="71">
        <f t="shared" si="12"/>
        <v>4.09531554406267</v>
      </c>
      <c r="J22" s="71" t="str">
        <f t="shared" si="12"/>
        <v>-</v>
      </c>
      <c r="K22" s="71">
        <f t="shared" si="12"/>
        <v>4.09531554406267</v>
      </c>
      <c r="L22" s="71">
        <f t="shared" si="12"/>
        <v>68.45027409361892</v>
      </c>
      <c r="M22" s="71">
        <f t="shared" si="12"/>
        <v>14.626126943080966</v>
      </c>
      <c r="N22" s="71">
        <f t="shared" si="12"/>
        <v>2.9252253886161927</v>
      </c>
      <c r="O22" s="71">
        <f t="shared" si="12"/>
        <v>53.824147150537954</v>
      </c>
      <c r="P22" s="71">
        <f t="shared" si="12"/>
        <v>39.78306528518022</v>
      </c>
      <c r="Q22" s="71" t="str">
        <f t="shared" si="12"/>
        <v>-</v>
      </c>
      <c r="R22" s="72">
        <f t="shared" si="12"/>
        <v>39.78306528518022</v>
      </c>
      <c r="S22" s="73">
        <f aca="true" t="shared" si="13" ref="S22:AC22">IF(S10="-","-",S10/170927*100000)</f>
        <v>2562.497440427785</v>
      </c>
      <c r="T22" s="71">
        <f t="shared" si="13"/>
        <v>2327.309319183043</v>
      </c>
      <c r="U22" s="71">
        <f t="shared" si="13"/>
        <v>523.6153445622984</v>
      </c>
      <c r="V22" s="71">
        <f t="shared" si="13"/>
        <v>2.340180310892954</v>
      </c>
      <c r="W22" s="71" t="str">
        <f t="shared" si="13"/>
        <v>-</v>
      </c>
      <c r="X22" s="71">
        <f t="shared" si="13"/>
        <v>270.8758709858595</v>
      </c>
      <c r="Y22" s="71">
        <f t="shared" si="13"/>
        <v>1530.4779233239922</v>
      </c>
      <c r="Z22" s="71" t="str">
        <f t="shared" si="13"/>
        <v>-</v>
      </c>
      <c r="AA22" s="71">
        <f t="shared" si="13"/>
        <v>235.18812124474192</v>
      </c>
      <c r="AB22" s="72">
        <f t="shared" si="13"/>
        <v>28.66720880843869</v>
      </c>
      <c r="AC22" s="74" t="str">
        <f t="shared" si="13"/>
        <v>-</v>
      </c>
    </row>
    <row r="23" spans="2:29" ht="24.75" customHeight="1">
      <c r="B23" s="15">
        <v>10</v>
      </c>
      <c r="C23" s="88" t="s">
        <v>38</v>
      </c>
      <c r="D23" s="83">
        <f>IF(D11="-","-",D11/68722*100000)</f>
        <v>106.22508076016415</v>
      </c>
      <c r="E23" s="75">
        <f aca="true" t="shared" si="14" ref="E23:R23">IF(E11="-","-",E11/68722*100000)</f>
        <v>8.730828555629929</v>
      </c>
      <c r="F23" s="75">
        <f t="shared" si="14"/>
        <v>1.4551380926049882</v>
      </c>
      <c r="G23" s="75" t="str">
        <f t="shared" si="14"/>
        <v>-</v>
      </c>
      <c r="H23" s="71">
        <f t="shared" si="14"/>
        <v>7.27569046302494</v>
      </c>
      <c r="I23" s="71">
        <f t="shared" si="14"/>
        <v>5.820552370419953</v>
      </c>
      <c r="J23" s="71" t="str">
        <f t="shared" si="14"/>
        <v>-</v>
      </c>
      <c r="K23" s="71">
        <f t="shared" si="14"/>
        <v>2.9102761852099763</v>
      </c>
      <c r="L23" s="71">
        <f t="shared" si="14"/>
        <v>62.5709379820145</v>
      </c>
      <c r="M23" s="71">
        <f t="shared" si="14"/>
        <v>20.371933296469834</v>
      </c>
      <c r="N23" s="71">
        <f t="shared" si="14"/>
        <v>10.185966648234917</v>
      </c>
      <c r="O23" s="71">
        <f t="shared" si="14"/>
        <v>42.19900468554466</v>
      </c>
      <c r="P23" s="71">
        <f t="shared" si="14"/>
        <v>34.923314222519714</v>
      </c>
      <c r="Q23" s="71" t="str">
        <f t="shared" si="14"/>
        <v>-</v>
      </c>
      <c r="R23" s="72">
        <f t="shared" si="14"/>
        <v>34.923314222519714</v>
      </c>
      <c r="S23" s="73">
        <f aca="true" t="shared" si="15" ref="S23:AC23">IF(S11="-","-",S11/68722*100000)</f>
        <v>1769.4479206076658</v>
      </c>
      <c r="T23" s="71">
        <f t="shared" si="15"/>
        <v>1444.9521259567532</v>
      </c>
      <c r="U23" s="71">
        <f t="shared" si="15"/>
        <v>392.8872850033468</v>
      </c>
      <c r="V23" s="71">
        <f t="shared" si="15"/>
        <v>5.820552370419953</v>
      </c>
      <c r="W23" s="71" t="str">
        <f t="shared" si="15"/>
        <v>-</v>
      </c>
      <c r="X23" s="71">
        <f t="shared" si="15"/>
        <v>632.9850702831699</v>
      </c>
      <c r="Y23" s="71">
        <f t="shared" si="15"/>
        <v>413.2592182998166</v>
      </c>
      <c r="Z23" s="71" t="str">
        <f t="shared" si="15"/>
        <v>-</v>
      </c>
      <c r="AA23" s="71">
        <f t="shared" si="15"/>
        <v>324.4957946509124</v>
      </c>
      <c r="AB23" s="72">
        <f t="shared" si="15"/>
        <v>87.3082855562993</v>
      </c>
      <c r="AC23" s="74" t="str">
        <f t="shared" si="15"/>
        <v>-</v>
      </c>
    </row>
    <row r="24" spans="2:29" ht="24.75" customHeight="1">
      <c r="B24" s="15" t="s">
        <v>5</v>
      </c>
      <c r="C24" s="88" t="s">
        <v>45</v>
      </c>
      <c r="D24" s="83">
        <f>IF(D12="-","-",D12/88190*100000)</f>
        <v>107.72196394148996</v>
      </c>
      <c r="E24" s="75">
        <f aca="true" t="shared" si="16" ref="E24:R24">IF(E12="-","-",E12/88190*100000)</f>
        <v>14.740900328835467</v>
      </c>
      <c r="F24" s="75">
        <f t="shared" si="16"/>
        <v>2.2678308198208414</v>
      </c>
      <c r="G24" s="75" t="str">
        <f t="shared" si="16"/>
        <v>-</v>
      </c>
      <c r="H24" s="71">
        <f t="shared" si="16"/>
        <v>12.473069509014628</v>
      </c>
      <c r="I24" s="71">
        <f t="shared" si="16"/>
        <v>10.205238689193786</v>
      </c>
      <c r="J24" s="71" t="str">
        <f t="shared" si="16"/>
        <v>-</v>
      </c>
      <c r="K24" s="71">
        <f t="shared" si="16"/>
        <v>1.1339154099104207</v>
      </c>
      <c r="L24" s="71">
        <f t="shared" si="16"/>
        <v>63.49926295498356</v>
      </c>
      <c r="M24" s="71">
        <f t="shared" si="16"/>
        <v>15.87481573874589</v>
      </c>
      <c r="N24" s="71">
        <f t="shared" si="16"/>
        <v>4.535661639641683</v>
      </c>
      <c r="O24" s="71">
        <f t="shared" si="16"/>
        <v>47.62444721623767</v>
      </c>
      <c r="P24" s="71">
        <f t="shared" si="16"/>
        <v>29.481800657670934</v>
      </c>
      <c r="Q24" s="71" t="str">
        <f t="shared" si="16"/>
        <v>-</v>
      </c>
      <c r="R24" s="72">
        <f t="shared" si="16"/>
        <v>29.481800657670934</v>
      </c>
      <c r="S24" s="73">
        <f aca="true" t="shared" si="17" ref="S24:AC24">IF(S12="-","-",S12/88190*100000)</f>
        <v>1707.6766073250938</v>
      </c>
      <c r="T24" s="71">
        <f t="shared" si="17"/>
        <v>1444.608232225876</v>
      </c>
      <c r="U24" s="71">
        <f t="shared" si="17"/>
        <v>438.8252636353328</v>
      </c>
      <c r="V24" s="71" t="str">
        <f t="shared" si="17"/>
        <v>-</v>
      </c>
      <c r="W24" s="71" t="str">
        <f t="shared" si="17"/>
        <v>-</v>
      </c>
      <c r="X24" s="71">
        <f t="shared" si="17"/>
        <v>659.9387685678648</v>
      </c>
      <c r="Y24" s="71">
        <f t="shared" si="17"/>
        <v>345.8442000226783</v>
      </c>
      <c r="Z24" s="71" t="str">
        <f t="shared" si="17"/>
        <v>-</v>
      </c>
      <c r="AA24" s="71">
        <f t="shared" si="17"/>
        <v>263.0683750992176</v>
      </c>
      <c r="AB24" s="72">
        <f t="shared" si="17"/>
        <v>41.954870166685566</v>
      </c>
      <c r="AC24" s="74" t="str">
        <f t="shared" si="17"/>
        <v>-</v>
      </c>
    </row>
    <row r="25" spans="2:29" ht="24.75" customHeight="1">
      <c r="B25" s="15" t="s">
        <v>6</v>
      </c>
      <c r="C25" s="88" t="s">
        <v>39</v>
      </c>
      <c r="D25" s="83">
        <f>IF(D13="-","-",D13/146439*100000)</f>
        <v>148.86744651356537</v>
      </c>
      <c r="E25" s="75">
        <f aca="true" t="shared" si="18" ref="E25:R25">IF(E13="-","-",E13/146439*100000)</f>
        <v>8.877416535212614</v>
      </c>
      <c r="F25" s="75">
        <f t="shared" si="18"/>
        <v>1.3657563900327099</v>
      </c>
      <c r="G25" s="75" t="str">
        <f t="shared" si="18"/>
        <v>-</v>
      </c>
      <c r="H25" s="71">
        <f t="shared" si="18"/>
        <v>7.511660145179904</v>
      </c>
      <c r="I25" s="71">
        <f t="shared" si="18"/>
        <v>4.780147365114485</v>
      </c>
      <c r="J25" s="71">
        <f t="shared" si="18"/>
        <v>0.6828781950163549</v>
      </c>
      <c r="K25" s="71">
        <f t="shared" si="18"/>
        <v>2.7315127800654198</v>
      </c>
      <c r="L25" s="71">
        <f t="shared" si="18"/>
        <v>90.8227999371752</v>
      </c>
      <c r="M25" s="71">
        <f t="shared" si="18"/>
        <v>32.77815336078503</v>
      </c>
      <c r="N25" s="71">
        <f t="shared" si="18"/>
        <v>8.194538340196258</v>
      </c>
      <c r="O25" s="71">
        <f t="shared" si="18"/>
        <v>58.04464657639017</v>
      </c>
      <c r="P25" s="71">
        <f t="shared" si="18"/>
        <v>49.16723004117755</v>
      </c>
      <c r="Q25" s="71">
        <f t="shared" si="18"/>
        <v>0.6828781950163549</v>
      </c>
      <c r="R25" s="72">
        <f t="shared" si="18"/>
        <v>48.4843518461612</v>
      </c>
      <c r="S25" s="73">
        <f aca="true" t="shared" si="19" ref="S25:AC25">IF(S13="-","-",S13/146439*100000)</f>
        <v>2214.573986438039</v>
      </c>
      <c r="T25" s="71">
        <f t="shared" si="19"/>
        <v>1697.6351928106585</v>
      </c>
      <c r="U25" s="71">
        <f t="shared" si="19"/>
        <v>536.7422612828549</v>
      </c>
      <c r="V25" s="71">
        <f t="shared" si="19"/>
        <v>2.7315127800654198</v>
      </c>
      <c r="W25" s="71">
        <f t="shared" si="19"/>
        <v>20.486345850490647</v>
      </c>
      <c r="X25" s="71">
        <f t="shared" si="19"/>
        <v>444.55370495564705</v>
      </c>
      <c r="Y25" s="71">
        <f t="shared" si="19"/>
        <v>693.1213679416003</v>
      </c>
      <c r="Z25" s="71">
        <f t="shared" si="19"/>
        <v>279.98005995670553</v>
      </c>
      <c r="AA25" s="71">
        <f t="shared" si="19"/>
        <v>512.8415244572825</v>
      </c>
      <c r="AB25" s="72">
        <f t="shared" si="19"/>
        <v>86.04265257206072</v>
      </c>
      <c r="AC25" s="74">
        <f t="shared" si="19"/>
        <v>4.097269170098129</v>
      </c>
    </row>
    <row r="26" spans="2:29" ht="24.75" customHeight="1">
      <c r="B26" s="15" t="s">
        <v>11</v>
      </c>
      <c r="C26" s="88" t="s">
        <v>46</v>
      </c>
      <c r="D26" s="83">
        <f>IF(D14="-","-",D14/52784*100000)</f>
        <v>153.45559260381933</v>
      </c>
      <c r="E26" s="75">
        <f aca="true" t="shared" si="20" ref="E26:R26">IF(E14="-","-",E14/52784*100000)</f>
        <v>20.839648378296452</v>
      </c>
      <c r="F26" s="75">
        <f t="shared" si="20"/>
        <v>3.7890269778720826</v>
      </c>
      <c r="G26" s="75" t="str">
        <f t="shared" si="20"/>
        <v>-</v>
      </c>
      <c r="H26" s="71">
        <f t="shared" si="20"/>
        <v>17.05062140042437</v>
      </c>
      <c r="I26" s="71">
        <f t="shared" si="20"/>
        <v>9.472567444680207</v>
      </c>
      <c r="J26" s="71" t="str">
        <f t="shared" si="20"/>
        <v>-</v>
      </c>
      <c r="K26" s="71">
        <f t="shared" si="20"/>
        <v>3.7890269778720826</v>
      </c>
      <c r="L26" s="71">
        <f t="shared" si="20"/>
        <v>92.83116095786602</v>
      </c>
      <c r="M26" s="71">
        <f t="shared" si="20"/>
        <v>34.10124280084874</v>
      </c>
      <c r="N26" s="71">
        <f t="shared" si="20"/>
        <v>17.05062140042437</v>
      </c>
      <c r="O26" s="71">
        <f t="shared" si="20"/>
        <v>58.72991815701727</v>
      </c>
      <c r="P26" s="71">
        <f t="shared" si="20"/>
        <v>39.78478326765686</v>
      </c>
      <c r="Q26" s="71" t="str">
        <f t="shared" si="20"/>
        <v>-</v>
      </c>
      <c r="R26" s="72">
        <f t="shared" si="20"/>
        <v>39.78478326765686</v>
      </c>
      <c r="S26" s="73">
        <f aca="true" t="shared" si="21" ref="S26:AC26">IF(S14="-","-",S14/52784*100000)</f>
        <v>3504.8499545316763</v>
      </c>
      <c r="T26" s="71">
        <f t="shared" si="21"/>
        <v>2966.808123673841</v>
      </c>
      <c r="U26" s="71">
        <f t="shared" si="21"/>
        <v>719.9151257956956</v>
      </c>
      <c r="V26" s="71">
        <f t="shared" si="21"/>
        <v>7.578053955744165</v>
      </c>
      <c r="W26" s="71" t="str">
        <f t="shared" si="21"/>
        <v>-</v>
      </c>
      <c r="X26" s="71">
        <f t="shared" si="21"/>
        <v>738.860260685056</v>
      </c>
      <c r="Y26" s="71">
        <f t="shared" si="21"/>
        <v>1500.4546832373446</v>
      </c>
      <c r="Z26" s="71" t="str">
        <f t="shared" si="21"/>
        <v>-</v>
      </c>
      <c r="AA26" s="71">
        <f t="shared" si="21"/>
        <v>538.0418308578357</v>
      </c>
      <c r="AB26" s="72">
        <f t="shared" si="21"/>
        <v>155.3501060927554</v>
      </c>
      <c r="AC26" s="74" t="str">
        <f t="shared" si="21"/>
        <v>-</v>
      </c>
    </row>
    <row r="27" spans="2:29" ht="24.75" customHeight="1">
      <c r="B27" s="15"/>
      <c r="C27" s="88" t="s">
        <v>47</v>
      </c>
      <c r="D27" s="83">
        <f>IF(D15="-","-",D15/96571*100000)</f>
        <v>147.04207267192012</v>
      </c>
      <c r="E27" s="75">
        <f aca="true" t="shared" si="22" ref="E27:R27">IF(E15="-","-",E15/96571*100000)</f>
        <v>13.461598202358887</v>
      </c>
      <c r="F27" s="75">
        <f t="shared" si="22"/>
        <v>2.0710151080552133</v>
      </c>
      <c r="G27" s="75" t="str">
        <f t="shared" si="22"/>
        <v>-</v>
      </c>
      <c r="H27" s="71">
        <f t="shared" si="22"/>
        <v>11.390583094303672</v>
      </c>
      <c r="I27" s="71">
        <f t="shared" si="22"/>
        <v>9.31956798624846</v>
      </c>
      <c r="J27" s="71">
        <f t="shared" si="22"/>
        <v>1.0355075540276066</v>
      </c>
      <c r="K27" s="71">
        <f t="shared" si="22"/>
        <v>4.1420302161104265</v>
      </c>
      <c r="L27" s="71">
        <f t="shared" si="22"/>
        <v>84.91161943026374</v>
      </c>
      <c r="M27" s="71">
        <f t="shared" si="22"/>
        <v>26.923196404717775</v>
      </c>
      <c r="N27" s="71">
        <f t="shared" si="22"/>
        <v>5.1775377701380325</v>
      </c>
      <c r="O27" s="71">
        <f t="shared" si="22"/>
        <v>57.98842302554597</v>
      </c>
      <c r="P27" s="71">
        <f t="shared" si="22"/>
        <v>48.66885503929751</v>
      </c>
      <c r="Q27" s="71" t="str">
        <f t="shared" si="22"/>
        <v>-</v>
      </c>
      <c r="R27" s="72">
        <f t="shared" si="22"/>
        <v>48.66885503929751</v>
      </c>
      <c r="S27" s="73">
        <f aca="true" t="shared" si="23" ref="S27:AC27">IF(S15="-","-",S15/96571*100000)</f>
        <v>2075.1571382713237</v>
      </c>
      <c r="T27" s="71">
        <f t="shared" si="23"/>
        <v>1670.2736846465295</v>
      </c>
      <c r="U27" s="71">
        <f t="shared" si="23"/>
        <v>418.3450518271531</v>
      </c>
      <c r="V27" s="71">
        <f t="shared" si="23"/>
        <v>4.1420302161104265</v>
      </c>
      <c r="W27" s="71">
        <f t="shared" si="23"/>
        <v>8.284060432220853</v>
      </c>
      <c r="X27" s="71">
        <f t="shared" si="23"/>
        <v>582.9907529175425</v>
      </c>
      <c r="Y27" s="71">
        <f t="shared" si="23"/>
        <v>656.5117892535027</v>
      </c>
      <c r="Z27" s="71">
        <f t="shared" si="23"/>
        <v>283.7290698035642</v>
      </c>
      <c r="AA27" s="71">
        <f t="shared" si="23"/>
        <v>404.88345362479424</v>
      </c>
      <c r="AB27" s="72">
        <f t="shared" si="23"/>
        <v>79.73408166012571</v>
      </c>
      <c r="AC27" s="74" t="str">
        <f t="shared" si="23"/>
        <v>-</v>
      </c>
    </row>
    <row r="28" spans="2:29" ht="24.75" customHeight="1" thickBot="1">
      <c r="B28" s="16"/>
      <c r="C28" s="89" t="s">
        <v>42</v>
      </c>
      <c r="D28" s="84">
        <f>IF(D16="-","-",D16/130754*100000)</f>
        <v>133.8391177325359</v>
      </c>
      <c r="E28" s="76">
        <f aca="true" t="shared" si="24" ref="E28:R28">IF(E16="-","-",E16/130754*100000)</f>
        <v>14.531104210961042</v>
      </c>
      <c r="F28" s="76">
        <f t="shared" si="24"/>
        <v>2.294384875414901</v>
      </c>
      <c r="G28" s="76" t="str">
        <f t="shared" si="24"/>
        <v>-</v>
      </c>
      <c r="H28" s="76">
        <f t="shared" si="24"/>
        <v>12.236719335546141</v>
      </c>
      <c r="I28" s="76">
        <f t="shared" si="24"/>
        <v>9.942334460131239</v>
      </c>
      <c r="J28" s="76">
        <f t="shared" si="24"/>
        <v>0.7647949584716338</v>
      </c>
      <c r="K28" s="76">
        <f t="shared" si="24"/>
        <v>6.1183596677730705</v>
      </c>
      <c r="L28" s="76">
        <f t="shared" si="24"/>
        <v>79.53867568104991</v>
      </c>
      <c r="M28" s="76">
        <f t="shared" si="24"/>
        <v>31.356593297336985</v>
      </c>
      <c r="N28" s="76">
        <f t="shared" si="24"/>
        <v>8.412744543187971</v>
      </c>
      <c r="O28" s="76">
        <f t="shared" si="24"/>
        <v>48.182082383712924</v>
      </c>
      <c r="P28" s="76">
        <f t="shared" si="24"/>
        <v>39.769337840524955</v>
      </c>
      <c r="Q28" s="76" t="str">
        <f t="shared" si="24"/>
        <v>-</v>
      </c>
      <c r="R28" s="77">
        <f t="shared" si="24"/>
        <v>39.769337840524955</v>
      </c>
      <c r="S28" s="78">
        <f aca="true" t="shared" si="25" ref="S28:AC28">IF(S16="-","-",S16/130754*100000)</f>
        <v>2737.9659513284487</v>
      </c>
      <c r="T28" s="76">
        <f t="shared" si="25"/>
        <v>2244.673203114245</v>
      </c>
      <c r="U28" s="76">
        <f t="shared" si="25"/>
        <v>540.7100356394451</v>
      </c>
      <c r="V28" s="76">
        <f t="shared" si="25"/>
        <v>3.0591798338865352</v>
      </c>
      <c r="W28" s="76">
        <f t="shared" si="25"/>
        <v>50.47646725912782</v>
      </c>
      <c r="X28" s="76">
        <f t="shared" si="25"/>
        <v>990.4094712207658</v>
      </c>
      <c r="Y28" s="76">
        <f t="shared" si="25"/>
        <v>660.0180491610199</v>
      </c>
      <c r="Z28" s="76">
        <f t="shared" si="25"/>
        <v>160.6069412790431</v>
      </c>
      <c r="AA28" s="76">
        <f t="shared" si="25"/>
        <v>493.29274821420375</v>
      </c>
      <c r="AB28" s="77">
        <f t="shared" si="25"/>
        <v>62.71318659467397</v>
      </c>
      <c r="AC28" s="79" t="str">
        <f t="shared" si="25"/>
        <v>-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50</v>
      </c>
      <c r="AI29" s="47"/>
    </row>
    <row r="30" spans="2:29" ht="13.5">
      <c r="B30" s="17" t="s">
        <v>36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AA30" s="20"/>
      <c r="AB30" s="20"/>
      <c r="AC30" s="20"/>
    </row>
    <row r="31" spans="2:29" ht="13.5">
      <c r="B31" s="17" t="s">
        <v>22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AA31" s="20"/>
      <c r="AB31" s="20"/>
      <c r="AC31" s="20"/>
    </row>
    <row r="32" spans="2:25" ht="13.5">
      <c r="B32" s="18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ht="13.5">
      <c r="B33" s="18" t="s">
        <v>19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ht="13.5">
      <c r="B34" s="18" t="s">
        <v>23</v>
      </c>
    </row>
    <row r="35" ht="13.5">
      <c r="B35" s="18" t="s">
        <v>20</v>
      </c>
    </row>
    <row r="36" ht="13.5" customHeight="1">
      <c r="B36" s="19" t="s">
        <v>25</v>
      </c>
    </row>
  </sheetData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400" verticalDpi="4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kumamoto</cp:lastModifiedBy>
  <cp:lastPrinted>2010-10-01T04:58:59Z</cp:lastPrinted>
  <dcterms:created xsi:type="dcterms:W3CDTF">1998-01-19T02:28:39Z</dcterms:created>
  <dcterms:modified xsi:type="dcterms:W3CDTF">2010-10-07T06:56:35Z</dcterms:modified>
  <cp:category/>
  <cp:version/>
  <cp:contentType/>
  <cp:contentStatus/>
</cp:coreProperties>
</file>