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25" activeTab="0"/>
  </bookViews>
  <sheets>
    <sheet name="第３表" sheetId="1" r:id="rId1"/>
  </sheets>
  <definedNames>
    <definedName name="_xlnm.Print_Area" localSheetId="0">'第３表'!$A$1:$AC$36</definedName>
  </definedNames>
  <calcPr fullCalcOnLoad="1"/>
</workbook>
</file>

<file path=xl/sharedStrings.xml><?xml version="1.0" encoding="utf-8"?>
<sst xmlns="http://schemas.openxmlformats.org/spreadsheetml/2006/main" count="120" uniqueCount="54">
  <si>
    <t>総  数</t>
  </si>
  <si>
    <t>病  院</t>
  </si>
  <si>
    <t>全 圏 域</t>
  </si>
  <si>
    <t>人</t>
  </si>
  <si>
    <t>口</t>
  </si>
  <si>
    <t>万</t>
  </si>
  <si>
    <t>対</t>
  </si>
  <si>
    <t>有床</t>
  </si>
  <si>
    <t>無床</t>
  </si>
  <si>
    <t>率</t>
  </si>
  <si>
    <t>（</t>
  </si>
  <si>
    <t>）</t>
  </si>
  <si>
    <t>医　　　　　　　療　　　　　　　施　　　　　　　設　　　　　　　数</t>
  </si>
  <si>
    <t>一　般
診療所</t>
  </si>
  <si>
    <t>歯　科
診療所</t>
  </si>
  <si>
    <t>歯   科
診療所</t>
  </si>
  <si>
    <t>感染症</t>
  </si>
  <si>
    <t>実</t>
  </si>
  <si>
    <t>数</t>
  </si>
  <si>
    <t>注４）  「伝染病院」は、「感染症の予防及び感染症の患者に対する医療に関する法律」が、平成11年4月から施行され、廃止された。「伝染病床」は、同法律が平成11年4月から施行され、「感染症病床」に改められた。</t>
  </si>
  <si>
    <t>　　　　よって、本調査で平成１２年まで便宜上「一般病床」と表章していた「その他の病床」は、１３年から「療養病床」、「一般病床」、「経過的旧その他の病床」に表章を分割した。</t>
  </si>
  <si>
    <t>療養</t>
  </si>
  <si>
    <t>注２）  医療施設数については、精神病院を精神病床のみを有する病院と定義づけている。</t>
  </si>
  <si>
    <t>注５）  平成１３年３月に「医療法等の一部を改正する法律」(平成１２年法律第１４１号)が施行され、「その他の病床」(療養型病床群を含む。)は、「療養病床」と「一般病床」に区分された。</t>
  </si>
  <si>
    <t>救急告示(再掲)</t>
  </si>
  <si>
    <t>注６)　「療養病床等」とは、「療養病床」及び「経過的旧療養型病床群」である。</t>
  </si>
  <si>
    <t>療養病床を有する
(再掲)</t>
  </si>
  <si>
    <r>
      <t>療養病床
(再掲</t>
    </r>
    <r>
      <rPr>
        <sz val="11"/>
        <rFont val="ＭＳ Ｐゴシック"/>
        <family val="3"/>
      </rPr>
      <t>)</t>
    </r>
  </si>
  <si>
    <t>第３表　二次保健医療圏別医療統計一覧</t>
  </si>
  <si>
    <t>精神</t>
  </si>
  <si>
    <t>結核</t>
  </si>
  <si>
    <t>一般</t>
  </si>
  <si>
    <t>地域医療支援病院
(再掲)</t>
  </si>
  <si>
    <t>結核</t>
  </si>
  <si>
    <t>一般</t>
  </si>
  <si>
    <t>地域医療支援病院
(再掲)</t>
  </si>
  <si>
    <t>注１）  休止中、一年以上休診中の施設を除く。</t>
  </si>
  <si>
    <t>菊池</t>
  </si>
  <si>
    <t>阿蘇</t>
  </si>
  <si>
    <t>八代</t>
  </si>
  <si>
    <t>有明</t>
  </si>
  <si>
    <t>宇城</t>
  </si>
  <si>
    <t>天草</t>
  </si>
  <si>
    <t>熊本</t>
  </si>
  <si>
    <t>鹿本</t>
  </si>
  <si>
    <t>上益城</t>
  </si>
  <si>
    <t>芦北</t>
  </si>
  <si>
    <t>球磨</t>
  </si>
  <si>
    <t>注３）  率（人口１０万対）に用いた人口は、熊本県推計人口調査人口を用いた。</t>
  </si>
  <si>
    <t>病　　　　　　　床　　　　　　　数</t>
  </si>
  <si>
    <t>-</t>
  </si>
  <si>
    <t>-</t>
  </si>
  <si>
    <t>（平成２1年１０月１日現在）</t>
  </si>
  <si>
    <t>資料)厚生労働省「平成２1年医療施設（静態・動態）調査」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</si>
</sst>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_);[Red]\(#,##0\)"/>
    <numFmt numFmtId="179" formatCode="#,##0_ "/>
    <numFmt numFmtId="180" formatCode="_ * #,##0.0_ ;_ * \-#,##0.0_ ;_ * &quot;-&quot;_ ;_ @_ "/>
    <numFmt numFmtId="181" formatCode="#,##0;&quot;▲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>
      <alignment horizontal="centerContinuous"/>
    </xf>
    <xf numFmtId="41" fontId="5" fillId="0" borderId="12" xfId="0" applyNumberFormat="1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/>
    </xf>
    <xf numFmtId="41" fontId="5" fillId="0" borderId="13" xfId="0" applyNumberFormat="1" applyFont="1" applyFill="1" applyBorder="1" applyAlignment="1">
      <alignment horizontal="centerContinuous" vertical="distributed"/>
    </xf>
    <xf numFmtId="41" fontId="5" fillId="0" borderId="13" xfId="0" applyNumberFormat="1" applyFont="1" applyFill="1" applyBorder="1" applyAlignment="1">
      <alignment horizontal="centerContinuous" vertical="center"/>
    </xf>
    <xf numFmtId="41" fontId="5" fillId="0" borderId="14" xfId="0" applyNumberFormat="1" applyFont="1" applyFill="1" applyBorder="1" applyAlignment="1">
      <alignment horizontal="centerContinuous" vertical="distributed"/>
    </xf>
    <xf numFmtId="41" fontId="5" fillId="0" borderId="11" xfId="0" applyNumberFormat="1" applyFont="1" applyFill="1" applyBorder="1" applyAlignment="1">
      <alignment horizontal="centerContinuous" vertical="center"/>
    </xf>
    <xf numFmtId="41" fontId="5" fillId="0" borderId="15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Alignment="1">
      <alignment wrapText="1"/>
    </xf>
    <xf numFmtId="41" fontId="0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32" xfId="0" applyNumberFormat="1" applyFont="1" applyFill="1" applyBorder="1" applyAlignment="1">
      <alignment horizontal="center" vertical="center"/>
    </xf>
    <xf numFmtId="41" fontId="0" fillId="0" borderId="33" xfId="0" applyNumberFormat="1" applyFont="1" applyFill="1" applyBorder="1" applyAlignment="1">
      <alignment horizontal="center" vertical="center"/>
    </xf>
    <xf numFmtId="41" fontId="0" fillId="0" borderId="34" xfId="0" applyNumberFormat="1" applyFont="1" applyFill="1" applyBorder="1" applyAlignment="1">
      <alignment horizontal="center" vertical="center"/>
    </xf>
    <xf numFmtId="41" fontId="0" fillId="0" borderId="35" xfId="0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37" xfId="0" applyNumberFormat="1" applyFont="1" applyFill="1" applyBorder="1" applyAlignment="1">
      <alignment horizontal="center" vertical="center" wrapText="1"/>
    </xf>
    <xf numFmtId="41" fontId="0" fillId="0" borderId="38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39" xfId="0" applyNumberFormat="1" applyFont="1" applyFill="1" applyBorder="1" applyAlignment="1">
      <alignment horizontal="center" vertical="center"/>
    </xf>
    <xf numFmtId="41" fontId="0" fillId="0" borderId="40" xfId="0" applyNumberFormat="1" applyFont="1" applyFill="1" applyBorder="1" applyAlignment="1">
      <alignment horizontal="center" vertical="center"/>
    </xf>
    <xf numFmtId="41" fontId="0" fillId="0" borderId="41" xfId="0" applyNumberFormat="1" applyFont="1" applyFill="1" applyBorder="1" applyAlignment="1">
      <alignment horizontal="right" vertical="center"/>
    </xf>
    <xf numFmtId="41" fontId="0" fillId="0" borderId="42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43" xfId="0" applyNumberFormat="1" applyFont="1" applyFill="1" applyBorder="1" applyAlignment="1">
      <alignment horizontal="right" vertical="center"/>
    </xf>
    <xf numFmtId="41" fontId="0" fillId="0" borderId="44" xfId="0" applyNumberFormat="1" applyFont="1" applyFill="1" applyBorder="1" applyAlignment="1">
      <alignment horizontal="right" vertical="center"/>
    </xf>
    <xf numFmtId="41" fontId="0" fillId="0" borderId="45" xfId="0" applyNumberFormat="1" applyFont="1" applyFill="1" applyBorder="1" applyAlignment="1">
      <alignment horizontal="right" vertical="center"/>
    </xf>
    <xf numFmtId="41" fontId="0" fillId="0" borderId="46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47" xfId="0" applyNumberFormat="1" applyFont="1" applyFill="1" applyBorder="1" applyAlignment="1">
      <alignment vertical="center"/>
    </xf>
    <xf numFmtId="41" fontId="0" fillId="0" borderId="46" xfId="0" applyNumberFormat="1" applyFont="1" applyFill="1" applyBorder="1" applyAlignment="1">
      <alignment vertical="center"/>
    </xf>
    <xf numFmtId="41" fontId="0" fillId="0" borderId="48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horizontal="right" vertical="center"/>
    </xf>
    <xf numFmtId="41" fontId="0" fillId="0" borderId="49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right" vertical="center"/>
    </xf>
    <xf numFmtId="41" fontId="0" fillId="0" borderId="50" xfId="0" applyNumberFormat="1" applyFont="1" applyFill="1" applyBorder="1" applyAlignment="1">
      <alignment horizontal="right" vertical="center"/>
    </xf>
    <xf numFmtId="41" fontId="0" fillId="0" borderId="51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52" xfId="0" applyNumberFormat="1" applyFont="1" applyFill="1" applyBorder="1" applyAlignment="1">
      <alignment horizontal="right" vertical="center"/>
    </xf>
    <xf numFmtId="41" fontId="0" fillId="0" borderId="4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53" xfId="0" applyNumberFormat="1" applyFont="1" applyFill="1" applyBorder="1" applyAlignment="1">
      <alignment horizontal="right" vertical="center"/>
    </xf>
    <xf numFmtId="180" fontId="0" fillId="0" borderId="54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56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6"/>
  <sheetViews>
    <sheetView tabSelected="1" view="pageBreakPreview" zoomScale="70" zoomScaleNormal="75" zoomScaleSheetLayoutView="70" zoomScalePageLayoutView="0" workbookViewId="0" topLeftCell="A1">
      <pane xSplit="3" ySplit="4" topLeftCell="J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"/>
    </sheetView>
  </sheetViews>
  <sheetFormatPr defaultColWidth="9.00390625" defaultRowHeight="21" customHeight="1"/>
  <cols>
    <col min="1" max="1" width="2.125" style="21" customWidth="1"/>
    <col min="2" max="2" width="4.125" style="38" customWidth="1"/>
    <col min="3" max="3" width="10.625" style="21" customWidth="1"/>
    <col min="4" max="18" width="8.625" style="21" customWidth="1"/>
    <col min="19" max="29" width="9.50390625" style="21" customWidth="1"/>
    <col min="30" max="30" width="2.50390625" style="21" customWidth="1"/>
    <col min="31" max="31" width="3.125" style="21" customWidth="1"/>
    <col min="32" max="32" width="5.50390625" style="21" customWidth="1"/>
    <col min="33" max="34" width="9.00390625" style="21" customWidth="1"/>
    <col min="35" max="35" width="9.00390625" style="39" customWidth="1"/>
    <col min="36" max="16384" width="9.00390625" style="21" customWidth="1"/>
  </cols>
  <sheetData>
    <row r="1" spans="2:29" ht="35.25" customHeight="1" thickBot="1">
      <c r="B1" s="5" t="s">
        <v>28</v>
      </c>
      <c r="C1" s="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0"/>
      <c r="AC1" s="49" t="s">
        <v>52</v>
      </c>
    </row>
    <row r="2" spans="2:29" ht="24" customHeight="1">
      <c r="B2" s="7"/>
      <c r="C2" s="22"/>
      <c r="D2" s="50" t="s">
        <v>12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0" t="s">
        <v>49</v>
      </c>
      <c r="T2" s="51"/>
      <c r="U2" s="51"/>
      <c r="V2" s="51"/>
      <c r="W2" s="51"/>
      <c r="X2" s="51"/>
      <c r="Y2" s="51"/>
      <c r="Z2" s="51"/>
      <c r="AA2" s="51"/>
      <c r="AB2" s="51"/>
      <c r="AC2" s="53"/>
    </row>
    <row r="3" spans="2:35" s="18" customFormat="1" ht="12" customHeight="1">
      <c r="B3" s="8"/>
      <c r="C3" s="23"/>
      <c r="D3" s="61" t="s">
        <v>0</v>
      </c>
      <c r="E3" s="54" t="s">
        <v>1</v>
      </c>
      <c r="F3" s="24"/>
      <c r="G3" s="24"/>
      <c r="H3" s="24"/>
      <c r="I3" s="24"/>
      <c r="J3" s="24"/>
      <c r="K3" s="24"/>
      <c r="L3" s="56" t="s">
        <v>13</v>
      </c>
      <c r="M3" s="23"/>
      <c r="N3" s="23"/>
      <c r="O3" s="23"/>
      <c r="P3" s="56" t="s">
        <v>14</v>
      </c>
      <c r="Q3" s="24"/>
      <c r="R3" s="24"/>
      <c r="S3" s="61" t="s">
        <v>0</v>
      </c>
      <c r="T3" s="54" t="s">
        <v>1</v>
      </c>
      <c r="U3" s="25"/>
      <c r="V3" s="25"/>
      <c r="W3" s="25"/>
      <c r="X3" s="25"/>
      <c r="Y3" s="25"/>
      <c r="Z3" s="25"/>
      <c r="AA3" s="56" t="s">
        <v>13</v>
      </c>
      <c r="AB3" s="26"/>
      <c r="AC3" s="58" t="s">
        <v>15</v>
      </c>
      <c r="AI3" s="40"/>
    </row>
    <row r="4" spans="2:35" s="32" customFormat="1" ht="50.25" customHeight="1" thickBot="1">
      <c r="B4" s="9"/>
      <c r="C4" s="27"/>
      <c r="D4" s="62"/>
      <c r="E4" s="55"/>
      <c r="F4" s="28" t="s">
        <v>29</v>
      </c>
      <c r="G4" s="28" t="s">
        <v>30</v>
      </c>
      <c r="H4" s="28" t="s">
        <v>31</v>
      </c>
      <c r="I4" s="28" t="s">
        <v>26</v>
      </c>
      <c r="J4" s="28" t="s">
        <v>32</v>
      </c>
      <c r="K4" s="28" t="s">
        <v>24</v>
      </c>
      <c r="L4" s="60"/>
      <c r="M4" s="28" t="s">
        <v>7</v>
      </c>
      <c r="N4" s="28" t="s">
        <v>26</v>
      </c>
      <c r="O4" s="28" t="s">
        <v>8</v>
      </c>
      <c r="P4" s="60"/>
      <c r="Q4" s="28" t="s">
        <v>7</v>
      </c>
      <c r="R4" s="30" t="s">
        <v>8</v>
      </c>
      <c r="S4" s="62"/>
      <c r="T4" s="55"/>
      <c r="U4" s="31" t="s">
        <v>29</v>
      </c>
      <c r="V4" s="31" t="s">
        <v>16</v>
      </c>
      <c r="W4" s="31" t="s">
        <v>33</v>
      </c>
      <c r="X4" s="31" t="s">
        <v>21</v>
      </c>
      <c r="Y4" s="31" t="s">
        <v>34</v>
      </c>
      <c r="Z4" s="28" t="s">
        <v>35</v>
      </c>
      <c r="AA4" s="57"/>
      <c r="AB4" s="29" t="s">
        <v>27</v>
      </c>
      <c r="AC4" s="59"/>
      <c r="AI4" s="41"/>
    </row>
    <row r="5" spans="2:29" ht="24.75" customHeight="1" thickBot="1" thickTop="1">
      <c r="B5" s="10"/>
      <c r="C5" s="33" t="s">
        <v>2</v>
      </c>
      <c r="D5" s="63">
        <f>SUM(E5,L5,P5)</f>
        <v>2504</v>
      </c>
      <c r="E5" s="64">
        <v>218</v>
      </c>
      <c r="F5" s="64">
        <v>38</v>
      </c>
      <c r="G5" s="64" t="s">
        <v>50</v>
      </c>
      <c r="H5" s="64">
        <v>180</v>
      </c>
      <c r="I5" s="64">
        <v>110</v>
      </c>
      <c r="J5" s="64">
        <v>7</v>
      </c>
      <c r="K5" s="64">
        <v>67</v>
      </c>
      <c r="L5" s="64">
        <v>1454</v>
      </c>
      <c r="M5" s="64">
        <v>407</v>
      </c>
      <c r="N5" s="64">
        <v>96</v>
      </c>
      <c r="O5" s="64">
        <v>1047</v>
      </c>
      <c r="P5" s="64">
        <v>832</v>
      </c>
      <c r="Q5" s="64">
        <v>2</v>
      </c>
      <c r="R5" s="65">
        <v>830</v>
      </c>
      <c r="S5" s="66">
        <f>SUM(T5,AA5,AC5)</f>
        <v>42359</v>
      </c>
      <c r="T5" s="64">
        <v>35842</v>
      </c>
      <c r="U5" s="64">
        <v>9013</v>
      </c>
      <c r="V5" s="64">
        <v>48</v>
      </c>
      <c r="W5" s="64">
        <v>231</v>
      </c>
      <c r="X5" s="64">
        <v>9950</v>
      </c>
      <c r="Y5" s="64">
        <v>16600</v>
      </c>
      <c r="Z5" s="64">
        <v>2345</v>
      </c>
      <c r="AA5" s="64">
        <v>6505</v>
      </c>
      <c r="AB5" s="65">
        <v>939</v>
      </c>
      <c r="AC5" s="67">
        <v>12</v>
      </c>
    </row>
    <row r="6" spans="2:36" ht="24.75" customHeight="1" thickTop="1">
      <c r="B6" s="11"/>
      <c r="C6" s="34" t="s">
        <v>43</v>
      </c>
      <c r="D6" s="68">
        <f aca="true" t="shared" si="0" ref="D6:D16">SUM(E6,L6,P6)</f>
        <v>1035</v>
      </c>
      <c r="E6" s="69">
        <v>89</v>
      </c>
      <c r="F6" s="69">
        <v>15</v>
      </c>
      <c r="G6" s="69" t="s">
        <v>50</v>
      </c>
      <c r="H6" s="69">
        <v>74</v>
      </c>
      <c r="I6" s="69">
        <v>36</v>
      </c>
      <c r="J6" s="69">
        <v>3</v>
      </c>
      <c r="K6" s="69">
        <v>25</v>
      </c>
      <c r="L6" s="69">
        <v>586</v>
      </c>
      <c r="M6" s="69">
        <v>139</v>
      </c>
      <c r="N6" s="69">
        <v>22</v>
      </c>
      <c r="O6" s="69">
        <v>447</v>
      </c>
      <c r="P6" s="69">
        <v>360</v>
      </c>
      <c r="Q6" s="69">
        <v>1</v>
      </c>
      <c r="R6" s="70">
        <v>359</v>
      </c>
      <c r="S6" s="68">
        <f aca="true" t="shared" si="1" ref="S6:S16">SUM(T6,AA6,AC6)</f>
        <v>16906</v>
      </c>
      <c r="T6" s="69">
        <v>14673</v>
      </c>
      <c r="U6" s="71">
        <v>2975</v>
      </c>
      <c r="V6" s="71">
        <v>12</v>
      </c>
      <c r="W6" s="71">
        <v>27</v>
      </c>
      <c r="X6" s="71">
        <v>3627</v>
      </c>
      <c r="Y6" s="71">
        <v>8032</v>
      </c>
      <c r="Z6" s="72">
        <v>1177</v>
      </c>
      <c r="AA6" s="69">
        <v>2227</v>
      </c>
      <c r="AB6" s="70">
        <v>247</v>
      </c>
      <c r="AC6" s="73">
        <v>6</v>
      </c>
      <c r="AH6" s="35"/>
      <c r="AJ6" s="35"/>
    </row>
    <row r="7" spans="2:36" ht="24.75" customHeight="1">
      <c r="B7" s="12" t="s">
        <v>17</v>
      </c>
      <c r="C7" s="36" t="s">
        <v>41</v>
      </c>
      <c r="D7" s="74">
        <f t="shared" si="0"/>
        <v>143</v>
      </c>
      <c r="E7" s="75">
        <v>16</v>
      </c>
      <c r="F7" s="75">
        <v>2</v>
      </c>
      <c r="G7" s="75" t="s">
        <v>50</v>
      </c>
      <c r="H7" s="69">
        <v>14</v>
      </c>
      <c r="I7" s="75">
        <v>9</v>
      </c>
      <c r="J7" s="75" t="s">
        <v>50</v>
      </c>
      <c r="K7" s="75">
        <v>4</v>
      </c>
      <c r="L7" s="75">
        <v>78</v>
      </c>
      <c r="M7" s="75">
        <v>24</v>
      </c>
      <c r="N7" s="69">
        <v>5</v>
      </c>
      <c r="O7" s="69">
        <v>54</v>
      </c>
      <c r="P7" s="75">
        <v>49</v>
      </c>
      <c r="Q7" s="75" t="s">
        <v>50</v>
      </c>
      <c r="R7" s="70">
        <v>49</v>
      </c>
      <c r="S7" s="74">
        <f t="shared" si="1"/>
        <v>2875</v>
      </c>
      <c r="T7" s="75">
        <v>2484</v>
      </c>
      <c r="U7" s="76">
        <v>765</v>
      </c>
      <c r="V7" s="76">
        <v>4</v>
      </c>
      <c r="W7" s="76">
        <v>110</v>
      </c>
      <c r="X7" s="76">
        <v>836</v>
      </c>
      <c r="Y7" s="76">
        <v>779</v>
      </c>
      <c r="Z7" s="75" t="s">
        <v>50</v>
      </c>
      <c r="AA7" s="75">
        <v>391</v>
      </c>
      <c r="AB7" s="77">
        <v>58</v>
      </c>
      <c r="AC7" s="78" t="s">
        <v>51</v>
      </c>
      <c r="AH7" s="35"/>
      <c r="AJ7" s="35"/>
    </row>
    <row r="8" spans="2:36" ht="24.75" customHeight="1">
      <c r="B8" s="11"/>
      <c r="C8" s="36" t="s">
        <v>40</v>
      </c>
      <c r="D8" s="74">
        <f t="shared" si="0"/>
        <v>225</v>
      </c>
      <c r="E8" s="75">
        <v>12</v>
      </c>
      <c r="F8" s="75">
        <v>4</v>
      </c>
      <c r="G8" s="75" t="s">
        <v>50</v>
      </c>
      <c r="H8" s="69">
        <v>8</v>
      </c>
      <c r="I8" s="75">
        <v>6</v>
      </c>
      <c r="J8" s="75">
        <v>1</v>
      </c>
      <c r="K8" s="75">
        <v>3</v>
      </c>
      <c r="L8" s="75">
        <v>140</v>
      </c>
      <c r="M8" s="75">
        <v>41</v>
      </c>
      <c r="N8" s="69">
        <v>14</v>
      </c>
      <c r="O8" s="69">
        <v>99</v>
      </c>
      <c r="P8" s="75">
        <v>73</v>
      </c>
      <c r="Q8" s="75" t="s">
        <v>50</v>
      </c>
      <c r="R8" s="70">
        <v>73</v>
      </c>
      <c r="S8" s="74">
        <f t="shared" si="1"/>
        <v>3185</v>
      </c>
      <c r="T8" s="75">
        <v>2529</v>
      </c>
      <c r="U8" s="76">
        <v>984</v>
      </c>
      <c r="V8" s="76">
        <v>4</v>
      </c>
      <c r="W8" s="75" t="s">
        <v>50</v>
      </c>
      <c r="X8" s="76">
        <v>763</v>
      </c>
      <c r="Y8" s="76">
        <v>778</v>
      </c>
      <c r="Z8" s="75">
        <v>274</v>
      </c>
      <c r="AA8" s="75">
        <v>656</v>
      </c>
      <c r="AB8" s="77">
        <v>126</v>
      </c>
      <c r="AC8" s="78" t="s">
        <v>51</v>
      </c>
      <c r="AH8" s="35"/>
      <c r="AJ8" s="35"/>
    </row>
    <row r="9" spans="2:36" ht="24.75" customHeight="1">
      <c r="B9" s="11"/>
      <c r="C9" s="36" t="s">
        <v>44</v>
      </c>
      <c r="D9" s="74">
        <f t="shared" si="0"/>
        <v>117</v>
      </c>
      <c r="E9" s="75">
        <v>10</v>
      </c>
      <c r="F9" s="75">
        <v>2</v>
      </c>
      <c r="G9" s="75" t="s">
        <v>50</v>
      </c>
      <c r="H9" s="69">
        <v>8</v>
      </c>
      <c r="I9" s="75">
        <v>5</v>
      </c>
      <c r="J9" s="75" t="s">
        <v>50</v>
      </c>
      <c r="K9" s="75">
        <v>6</v>
      </c>
      <c r="L9" s="75">
        <v>66</v>
      </c>
      <c r="M9" s="75">
        <v>21</v>
      </c>
      <c r="N9" s="69">
        <v>5</v>
      </c>
      <c r="O9" s="69">
        <v>45</v>
      </c>
      <c r="P9" s="75">
        <v>41</v>
      </c>
      <c r="Q9" s="75" t="s">
        <v>50</v>
      </c>
      <c r="R9" s="70">
        <v>41</v>
      </c>
      <c r="S9" s="74">
        <f t="shared" si="1"/>
        <v>1683</v>
      </c>
      <c r="T9" s="75">
        <v>1305</v>
      </c>
      <c r="U9" s="76">
        <v>460</v>
      </c>
      <c r="V9" s="76">
        <v>4</v>
      </c>
      <c r="W9" s="75" t="s">
        <v>50</v>
      </c>
      <c r="X9" s="76">
        <v>332</v>
      </c>
      <c r="Y9" s="76">
        <v>509</v>
      </c>
      <c r="Z9" s="75" t="s">
        <v>50</v>
      </c>
      <c r="AA9" s="75">
        <v>378</v>
      </c>
      <c r="AB9" s="77">
        <v>33</v>
      </c>
      <c r="AC9" s="78" t="s">
        <v>51</v>
      </c>
      <c r="AH9" s="35"/>
      <c r="AJ9" s="35"/>
    </row>
    <row r="10" spans="2:36" ht="24.75" customHeight="1">
      <c r="B10" s="11"/>
      <c r="C10" s="36" t="s">
        <v>37</v>
      </c>
      <c r="D10" s="74">
        <f t="shared" si="0"/>
        <v>200</v>
      </c>
      <c r="E10" s="75">
        <v>16</v>
      </c>
      <c r="F10" s="75">
        <v>3</v>
      </c>
      <c r="G10" s="75" t="s">
        <v>50</v>
      </c>
      <c r="H10" s="69">
        <v>13</v>
      </c>
      <c r="I10" s="75">
        <v>7</v>
      </c>
      <c r="J10" s="75" t="s">
        <v>50</v>
      </c>
      <c r="K10" s="75">
        <v>8</v>
      </c>
      <c r="L10" s="75">
        <v>118</v>
      </c>
      <c r="M10" s="75">
        <v>24</v>
      </c>
      <c r="N10" s="69">
        <v>4</v>
      </c>
      <c r="O10" s="69">
        <v>94</v>
      </c>
      <c r="P10" s="75">
        <v>66</v>
      </c>
      <c r="Q10" s="75" t="s">
        <v>50</v>
      </c>
      <c r="R10" s="70">
        <v>66</v>
      </c>
      <c r="S10" s="74">
        <f t="shared" si="1"/>
        <v>4361</v>
      </c>
      <c r="T10" s="75">
        <v>3978</v>
      </c>
      <c r="U10" s="76">
        <v>895</v>
      </c>
      <c r="V10" s="76">
        <v>4</v>
      </c>
      <c r="W10" s="75" t="s">
        <v>50</v>
      </c>
      <c r="X10" s="76">
        <v>463</v>
      </c>
      <c r="Y10" s="76">
        <v>2616</v>
      </c>
      <c r="Z10" s="75" t="s">
        <v>50</v>
      </c>
      <c r="AA10" s="75">
        <v>383</v>
      </c>
      <c r="AB10" s="77">
        <v>43</v>
      </c>
      <c r="AC10" s="78" t="s">
        <v>51</v>
      </c>
      <c r="AH10" s="35"/>
      <c r="AJ10" s="35"/>
    </row>
    <row r="11" spans="2:36" ht="24.75" customHeight="1">
      <c r="B11" s="11"/>
      <c r="C11" s="36" t="s">
        <v>38</v>
      </c>
      <c r="D11" s="74">
        <f t="shared" si="0"/>
        <v>75</v>
      </c>
      <c r="E11" s="75">
        <v>6</v>
      </c>
      <c r="F11" s="75">
        <v>1</v>
      </c>
      <c r="G11" s="75" t="s">
        <v>50</v>
      </c>
      <c r="H11" s="69">
        <v>5</v>
      </c>
      <c r="I11" s="75">
        <v>4</v>
      </c>
      <c r="J11" s="75" t="s">
        <v>50</v>
      </c>
      <c r="K11" s="75">
        <v>2</v>
      </c>
      <c r="L11" s="75">
        <v>45</v>
      </c>
      <c r="M11" s="75">
        <v>14</v>
      </c>
      <c r="N11" s="69">
        <v>7</v>
      </c>
      <c r="O11" s="69">
        <v>31</v>
      </c>
      <c r="P11" s="75">
        <v>24</v>
      </c>
      <c r="Q11" s="75" t="s">
        <v>50</v>
      </c>
      <c r="R11" s="70">
        <v>24</v>
      </c>
      <c r="S11" s="74">
        <f t="shared" si="1"/>
        <v>1194</v>
      </c>
      <c r="T11" s="75">
        <v>971</v>
      </c>
      <c r="U11" s="76">
        <v>270</v>
      </c>
      <c r="V11" s="76">
        <v>4</v>
      </c>
      <c r="W11" s="75" t="s">
        <v>50</v>
      </c>
      <c r="X11" s="76">
        <v>438</v>
      </c>
      <c r="Y11" s="76">
        <v>259</v>
      </c>
      <c r="Z11" s="75" t="s">
        <v>50</v>
      </c>
      <c r="AA11" s="75">
        <v>223</v>
      </c>
      <c r="AB11" s="77">
        <v>60</v>
      </c>
      <c r="AC11" s="78" t="s">
        <v>51</v>
      </c>
      <c r="AH11" s="35"/>
      <c r="AJ11" s="35"/>
    </row>
    <row r="12" spans="2:36" ht="24.75" customHeight="1">
      <c r="B12" s="11"/>
      <c r="C12" s="36" t="s">
        <v>45</v>
      </c>
      <c r="D12" s="74">
        <f t="shared" si="0"/>
        <v>97</v>
      </c>
      <c r="E12" s="75">
        <v>13</v>
      </c>
      <c r="F12" s="75">
        <v>2</v>
      </c>
      <c r="G12" s="75" t="s">
        <v>50</v>
      </c>
      <c r="H12" s="69">
        <v>11</v>
      </c>
      <c r="I12" s="75">
        <v>9</v>
      </c>
      <c r="J12" s="75" t="s">
        <v>50</v>
      </c>
      <c r="K12" s="75">
        <v>1</v>
      </c>
      <c r="L12" s="75">
        <v>56</v>
      </c>
      <c r="M12" s="75">
        <v>14</v>
      </c>
      <c r="N12" s="69">
        <v>3</v>
      </c>
      <c r="O12" s="69">
        <v>42</v>
      </c>
      <c r="P12" s="75">
        <v>28</v>
      </c>
      <c r="Q12" s="75" t="s">
        <v>50</v>
      </c>
      <c r="R12" s="70">
        <v>28</v>
      </c>
      <c r="S12" s="74">
        <f t="shared" si="1"/>
        <v>1506</v>
      </c>
      <c r="T12" s="75">
        <v>1274</v>
      </c>
      <c r="U12" s="76">
        <v>387</v>
      </c>
      <c r="V12" s="75" t="s">
        <v>50</v>
      </c>
      <c r="W12" s="75" t="s">
        <v>50</v>
      </c>
      <c r="X12" s="76">
        <v>582</v>
      </c>
      <c r="Y12" s="76">
        <v>305</v>
      </c>
      <c r="Z12" s="75" t="s">
        <v>50</v>
      </c>
      <c r="AA12" s="75">
        <v>232</v>
      </c>
      <c r="AB12" s="77">
        <v>23</v>
      </c>
      <c r="AC12" s="78" t="s">
        <v>51</v>
      </c>
      <c r="AH12" s="35"/>
      <c r="AJ12" s="35"/>
    </row>
    <row r="13" spans="2:36" ht="24.75" customHeight="1">
      <c r="B13" s="11"/>
      <c r="C13" s="36" t="s">
        <v>39</v>
      </c>
      <c r="D13" s="74">
        <f t="shared" si="0"/>
        <v>215</v>
      </c>
      <c r="E13" s="75">
        <v>13</v>
      </c>
      <c r="F13" s="75">
        <v>2</v>
      </c>
      <c r="G13" s="75" t="s">
        <v>50</v>
      </c>
      <c r="H13" s="69">
        <v>11</v>
      </c>
      <c r="I13" s="75">
        <v>7</v>
      </c>
      <c r="J13" s="75">
        <v>1</v>
      </c>
      <c r="K13" s="75">
        <v>4</v>
      </c>
      <c r="L13" s="75">
        <v>131</v>
      </c>
      <c r="M13" s="75">
        <v>47</v>
      </c>
      <c r="N13" s="69">
        <v>12</v>
      </c>
      <c r="O13" s="69">
        <v>84</v>
      </c>
      <c r="P13" s="75">
        <v>71</v>
      </c>
      <c r="Q13" s="75">
        <v>1</v>
      </c>
      <c r="R13" s="70">
        <v>70</v>
      </c>
      <c r="S13" s="74">
        <f t="shared" si="1"/>
        <v>3224</v>
      </c>
      <c r="T13" s="75">
        <v>2486</v>
      </c>
      <c r="U13" s="76">
        <v>786</v>
      </c>
      <c r="V13" s="76">
        <v>4</v>
      </c>
      <c r="W13" s="76">
        <v>30</v>
      </c>
      <c r="X13" s="76">
        <v>651</v>
      </c>
      <c r="Y13" s="76">
        <v>1015</v>
      </c>
      <c r="Z13" s="75">
        <v>410</v>
      </c>
      <c r="AA13" s="75">
        <v>732</v>
      </c>
      <c r="AB13" s="77">
        <v>126</v>
      </c>
      <c r="AC13" s="78">
        <v>6</v>
      </c>
      <c r="AH13" s="35"/>
      <c r="AJ13" s="35"/>
    </row>
    <row r="14" spans="2:36" ht="24.75" customHeight="1">
      <c r="B14" s="11" t="s">
        <v>18</v>
      </c>
      <c r="C14" s="36" t="s">
        <v>46</v>
      </c>
      <c r="D14" s="74">
        <f t="shared" si="0"/>
        <v>81</v>
      </c>
      <c r="E14" s="75">
        <v>11</v>
      </c>
      <c r="F14" s="75">
        <v>2</v>
      </c>
      <c r="G14" s="75" t="s">
        <v>50</v>
      </c>
      <c r="H14" s="69">
        <v>9</v>
      </c>
      <c r="I14" s="75">
        <v>5</v>
      </c>
      <c r="J14" s="75" t="s">
        <v>50</v>
      </c>
      <c r="K14" s="75">
        <v>2</v>
      </c>
      <c r="L14" s="75">
        <v>49</v>
      </c>
      <c r="M14" s="75">
        <v>18</v>
      </c>
      <c r="N14" s="69">
        <v>9</v>
      </c>
      <c r="O14" s="69">
        <v>31</v>
      </c>
      <c r="P14" s="75">
        <v>21</v>
      </c>
      <c r="Q14" s="75" t="s">
        <v>50</v>
      </c>
      <c r="R14" s="70">
        <v>21</v>
      </c>
      <c r="S14" s="74">
        <f t="shared" si="1"/>
        <v>1855</v>
      </c>
      <c r="T14" s="75">
        <v>1571</v>
      </c>
      <c r="U14" s="76">
        <v>380</v>
      </c>
      <c r="V14" s="76">
        <v>4</v>
      </c>
      <c r="W14" s="75" t="s">
        <v>50</v>
      </c>
      <c r="X14" s="76">
        <v>395</v>
      </c>
      <c r="Y14" s="76">
        <v>792</v>
      </c>
      <c r="Z14" s="75" t="s">
        <v>50</v>
      </c>
      <c r="AA14" s="75">
        <v>284</v>
      </c>
      <c r="AB14" s="77">
        <v>82</v>
      </c>
      <c r="AC14" s="78" t="s">
        <v>51</v>
      </c>
      <c r="AH14" s="35"/>
      <c r="AJ14" s="35"/>
    </row>
    <row r="15" spans="2:36" ht="24.75" customHeight="1">
      <c r="B15" s="11"/>
      <c r="C15" s="36" t="s">
        <v>47</v>
      </c>
      <c r="D15" s="74">
        <f t="shared" si="0"/>
        <v>142</v>
      </c>
      <c r="E15" s="75">
        <v>13</v>
      </c>
      <c r="F15" s="75">
        <v>2</v>
      </c>
      <c r="G15" s="75" t="s">
        <v>50</v>
      </c>
      <c r="H15" s="69">
        <v>11</v>
      </c>
      <c r="I15" s="75">
        <v>9</v>
      </c>
      <c r="J15" s="75">
        <v>1</v>
      </c>
      <c r="K15" s="75">
        <v>4</v>
      </c>
      <c r="L15" s="75">
        <v>82</v>
      </c>
      <c r="M15" s="75">
        <v>24</v>
      </c>
      <c r="N15" s="69">
        <v>4</v>
      </c>
      <c r="O15" s="69">
        <v>58</v>
      </c>
      <c r="P15" s="75">
        <v>47</v>
      </c>
      <c r="Q15" s="75" t="s">
        <v>50</v>
      </c>
      <c r="R15" s="70">
        <v>47</v>
      </c>
      <c r="S15" s="74">
        <f t="shared" si="1"/>
        <v>1984</v>
      </c>
      <c r="T15" s="75">
        <v>1630</v>
      </c>
      <c r="U15" s="76">
        <v>404</v>
      </c>
      <c r="V15" s="76">
        <v>4</v>
      </c>
      <c r="W15" s="76">
        <v>8</v>
      </c>
      <c r="X15" s="76">
        <v>578</v>
      </c>
      <c r="Y15" s="76">
        <v>636</v>
      </c>
      <c r="Z15" s="75">
        <v>274</v>
      </c>
      <c r="AA15" s="75">
        <v>354</v>
      </c>
      <c r="AB15" s="77">
        <v>59</v>
      </c>
      <c r="AC15" s="78" t="s">
        <v>51</v>
      </c>
      <c r="AH15" s="35"/>
      <c r="AJ15" s="35"/>
    </row>
    <row r="16" spans="2:36" ht="24.75" customHeight="1" thickBot="1">
      <c r="B16" s="13"/>
      <c r="C16" s="44" t="s">
        <v>42</v>
      </c>
      <c r="D16" s="79">
        <f t="shared" si="0"/>
        <v>174</v>
      </c>
      <c r="E16" s="80">
        <v>19</v>
      </c>
      <c r="F16" s="80">
        <v>3</v>
      </c>
      <c r="G16" s="80" t="s">
        <v>50</v>
      </c>
      <c r="H16" s="69">
        <v>16</v>
      </c>
      <c r="I16" s="80">
        <v>13</v>
      </c>
      <c r="J16" s="80">
        <v>1</v>
      </c>
      <c r="K16" s="80">
        <v>8</v>
      </c>
      <c r="L16" s="80">
        <v>103</v>
      </c>
      <c r="M16" s="80">
        <v>41</v>
      </c>
      <c r="N16" s="81">
        <v>11</v>
      </c>
      <c r="O16" s="69">
        <v>62</v>
      </c>
      <c r="P16" s="80">
        <v>52</v>
      </c>
      <c r="Q16" s="80" t="s">
        <v>50</v>
      </c>
      <c r="R16" s="70">
        <v>52</v>
      </c>
      <c r="S16" s="82">
        <f t="shared" si="1"/>
        <v>3586</v>
      </c>
      <c r="T16" s="80">
        <v>2941</v>
      </c>
      <c r="U16" s="83">
        <v>707</v>
      </c>
      <c r="V16" s="83">
        <v>4</v>
      </c>
      <c r="W16" s="83">
        <v>66</v>
      </c>
      <c r="X16" s="83">
        <v>1285</v>
      </c>
      <c r="Y16" s="83">
        <v>879</v>
      </c>
      <c r="Z16" s="83">
        <v>210</v>
      </c>
      <c r="AA16" s="80">
        <v>645</v>
      </c>
      <c r="AB16" s="84">
        <v>82</v>
      </c>
      <c r="AC16" s="85" t="s">
        <v>51</v>
      </c>
      <c r="AH16" s="35"/>
      <c r="AJ16" s="35"/>
    </row>
    <row r="17" spans="2:35" ht="24.75" customHeight="1" thickBot="1" thickTop="1">
      <c r="B17" s="14"/>
      <c r="C17" s="45" t="s">
        <v>2</v>
      </c>
      <c r="D17" s="86">
        <f>IF(D5="-","-",D5/1815985*100000)</f>
        <v>137.88660148624575</v>
      </c>
      <c r="E17" s="86">
        <f aca="true" t="shared" si="2" ref="E17:AC17">IF(E5="-","-",E5/1815985*100000)</f>
        <v>12.004504442492642</v>
      </c>
      <c r="F17" s="86">
        <f t="shared" si="2"/>
        <v>2.0925282973152313</v>
      </c>
      <c r="G17" s="86" t="str">
        <f t="shared" si="2"/>
        <v>-</v>
      </c>
      <c r="H17" s="86">
        <f t="shared" si="2"/>
        <v>9.91197614517741</v>
      </c>
      <c r="I17" s="86">
        <f t="shared" si="2"/>
        <v>6.057318755386195</v>
      </c>
      <c r="J17" s="86">
        <f t="shared" si="2"/>
        <v>0.3854657389791215</v>
      </c>
      <c r="K17" s="86">
        <f t="shared" si="2"/>
        <v>3.6894577873715915</v>
      </c>
      <c r="L17" s="86">
        <f t="shared" si="2"/>
        <v>80.06674063937753</v>
      </c>
      <c r="M17" s="86">
        <f t="shared" si="2"/>
        <v>22.412079394928924</v>
      </c>
      <c r="N17" s="86">
        <f t="shared" si="2"/>
        <v>5.286387277427952</v>
      </c>
      <c r="O17" s="86">
        <f t="shared" si="2"/>
        <v>57.654661244448604</v>
      </c>
      <c r="P17" s="86">
        <f t="shared" si="2"/>
        <v>45.815356404375585</v>
      </c>
      <c r="Q17" s="86">
        <f t="shared" si="2"/>
        <v>0.110133068279749</v>
      </c>
      <c r="R17" s="86">
        <f t="shared" si="2"/>
        <v>45.70522333609584</v>
      </c>
      <c r="S17" s="86">
        <f t="shared" si="2"/>
        <v>2332.563319630944</v>
      </c>
      <c r="T17" s="86">
        <f t="shared" si="2"/>
        <v>1973.6947166413818</v>
      </c>
      <c r="U17" s="86">
        <f t="shared" si="2"/>
        <v>496.3146722026889</v>
      </c>
      <c r="V17" s="86">
        <f t="shared" si="2"/>
        <v>2.643193638713976</v>
      </c>
      <c r="W17" s="86">
        <f t="shared" si="2"/>
        <v>12.720369386311011</v>
      </c>
      <c r="X17" s="86">
        <f t="shared" si="2"/>
        <v>547.9120146917513</v>
      </c>
      <c r="Y17" s="86">
        <f t="shared" si="2"/>
        <v>914.1044667219168</v>
      </c>
      <c r="Z17" s="86">
        <f t="shared" si="2"/>
        <v>129.13102255800572</v>
      </c>
      <c r="AA17" s="86">
        <f t="shared" si="2"/>
        <v>358.20780457988366</v>
      </c>
      <c r="AB17" s="86">
        <f t="shared" si="2"/>
        <v>51.707475557342164</v>
      </c>
      <c r="AC17" s="86">
        <f t="shared" si="2"/>
        <v>0.660798409678494</v>
      </c>
      <c r="AI17" s="43"/>
    </row>
    <row r="18" spans="2:29" ht="24.75" customHeight="1" thickTop="1">
      <c r="B18" s="14" t="s">
        <v>9</v>
      </c>
      <c r="C18" s="46" t="s">
        <v>43</v>
      </c>
      <c r="D18" s="87">
        <f>IF(D6="-","-",D6/679618*100000)</f>
        <v>152.29143430574234</v>
      </c>
      <c r="E18" s="87">
        <f aca="true" t="shared" si="3" ref="E18:AC18">IF(E6="-","-",E6/679618*100000)</f>
        <v>13.09559193546963</v>
      </c>
      <c r="F18" s="87">
        <f t="shared" si="3"/>
        <v>2.2071222363151066</v>
      </c>
      <c r="G18" s="87" t="str">
        <f t="shared" si="3"/>
        <v>-</v>
      </c>
      <c r="H18" s="88">
        <f t="shared" si="3"/>
        <v>10.888469699154525</v>
      </c>
      <c r="I18" s="89">
        <f t="shared" si="3"/>
        <v>5.297093367156255</v>
      </c>
      <c r="J18" s="89">
        <f t="shared" si="3"/>
        <v>0.4414244472630213</v>
      </c>
      <c r="K18" s="89">
        <f t="shared" si="3"/>
        <v>3.6785370605251777</v>
      </c>
      <c r="L18" s="89">
        <f t="shared" si="3"/>
        <v>86.22490869871017</v>
      </c>
      <c r="M18" s="89">
        <f t="shared" si="3"/>
        <v>20.452666056519984</v>
      </c>
      <c r="N18" s="89">
        <f t="shared" si="3"/>
        <v>3.237112613262156</v>
      </c>
      <c r="O18" s="89">
        <f t="shared" si="3"/>
        <v>65.77224264219016</v>
      </c>
      <c r="P18" s="89">
        <f t="shared" si="3"/>
        <v>52.97093367156255</v>
      </c>
      <c r="Q18" s="89">
        <f t="shared" si="3"/>
        <v>0.14714148242100708</v>
      </c>
      <c r="R18" s="89">
        <f t="shared" si="3"/>
        <v>52.82379218914155</v>
      </c>
      <c r="S18" s="89">
        <f t="shared" si="3"/>
        <v>2487.573901809546</v>
      </c>
      <c r="T18" s="89">
        <f t="shared" si="3"/>
        <v>2159.006971563437</v>
      </c>
      <c r="U18" s="89">
        <f t="shared" si="3"/>
        <v>437.7459102024961</v>
      </c>
      <c r="V18" s="89">
        <f t="shared" si="3"/>
        <v>1.7656977890520853</v>
      </c>
      <c r="W18" s="89">
        <f t="shared" si="3"/>
        <v>3.972820025367192</v>
      </c>
      <c r="X18" s="89">
        <f t="shared" si="3"/>
        <v>533.6821567409927</v>
      </c>
      <c r="Y18" s="89">
        <f t="shared" si="3"/>
        <v>1181.840386805529</v>
      </c>
      <c r="Z18" s="89">
        <f t="shared" si="3"/>
        <v>173.18552480952536</v>
      </c>
      <c r="AA18" s="89">
        <f t="shared" si="3"/>
        <v>327.6840813515828</v>
      </c>
      <c r="AB18" s="89">
        <f t="shared" si="3"/>
        <v>36.343946157988746</v>
      </c>
      <c r="AC18" s="89">
        <f t="shared" si="3"/>
        <v>0.8828488945260426</v>
      </c>
    </row>
    <row r="19" spans="2:29" ht="24.75" customHeight="1">
      <c r="B19" s="14"/>
      <c r="C19" s="47" t="s">
        <v>41</v>
      </c>
      <c r="D19" s="90">
        <f>IF(D7="-","-",D7/131186*100000)</f>
        <v>109.00553412711723</v>
      </c>
      <c r="E19" s="90">
        <f aca="true" t="shared" si="4" ref="E19:AC19">IF(E7="-","-",E7/131186*100000)</f>
        <v>12.196423398838292</v>
      </c>
      <c r="F19" s="90">
        <f t="shared" si="4"/>
        <v>1.5245529248547864</v>
      </c>
      <c r="G19" s="90" t="str">
        <f t="shared" si="4"/>
        <v>-</v>
      </c>
      <c r="H19" s="90">
        <f t="shared" si="4"/>
        <v>10.671870473983505</v>
      </c>
      <c r="I19" s="90">
        <f t="shared" si="4"/>
        <v>6.860488161846539</v>
      </c>
      <c r="J19" s="90" t="str">
        <f t="shared" si="4"/>
        <v>-</v>
      </c>
      <c r="K19" s="90">
        <f t="shared" si="4"/>
        <v>3.049105849709573</v>
      </c>
      <c r="L19" s="90">
        <f t="shared" si="4"/>
        <v>59.45756406933667</v>
      </c>
      <c r="M19" s="90">
        <f t="shared" si="4"/>
        <v>18.294635098257434</v>
      </c>
      <c r="N19" s="90">
        <f t="shared" si="4"/>
        <v>3.811382312136966</v>
      </c>
      <c r="O19" s="90">
        <f t="shared" si="4"/>
        <v>41.16292897107923</v>
      </c>
      <c r="P19" s="90">
        <f t="shared" si="4"/>
        <v>37.35154665894226</v>
      </c>
      <c r="Q19" s="90" t="str">
        <f t="shared" si="4"/>
        <v>-</v>
      </c>
      <c r="R19" s="90">
        <f t="shared" si="4"/>
        <v>37.35154665894226</v>
      </c>
      <c r="S19" s="90">
        <f t="shared" si="4"/>
        <v>2191.544829478755</v>
      </c>
      <c r="T19" s="90">
        <f t="shared" si="4"/>
        <v>1893.4947326696445</v>
      </c>
      <c r="U19" s="90">
        <f t="shared" si="4"/>
        <v>583.1414937569558</v>
      </c>
      <c r="V19" s="90">
        <f t="shared" si="4"/>
        <v>3.049105849709573</v>
      </c>
      <c r="W19" s="90">
        <f t="shared" si="4"/>
        <v>83.85041086701325</v>
      </c>
      <c r="X19" s="90">
        <f t="shared" si="4"/>
        <v>637.2631225893007</v>
      </c>
      <c r="Y19" s="90">
        <f t="shared" si="4"/>
        <v>593.8133642309393</v>
      </c>
      <c r="Z19" s="90" t="str">
        <f t="shared" si="4"/>
        <v>-</v>
      </c>
      <c r="AA19" s="90">
        <f t="shared" si="4"/>
        <v>298.05009680911076</v>
      </c>
      <c r="AB19" s="90">
        <f t="shared" si="4"/>
        <v>44.2120348207888</v>
      </c>
      <c r="AC19" s="90" t="str">
        <f t="shared" si="4"/>
        <v>-</v>
      </c>
    </row>
    <row r="20" spans="2:29" ht="24.75" customHeight="1">
      <c r="B20" s="14" t="s">
        <v>10</v>
      </c>
      <c r="C20" s="47" t="s">
        <v>40</v>
      </c>
      <c r="D20" s="90">
        <f>IF(D8="-","-",D8/169497*100000)</f>
        <v>132.74571231349228</v>
      </c>
      <c r="E20" s="90">
        <f aca="true" t="shared" si="5" ref="E20:AC20">IF(E8="-","-",E8/169497*100000)</f>
        <v>7.079771323386255</v>
      </c>
      <c r="F20" s="90">
        <f t="shared" si="5"/>
        <v>2.359923774462085</v>
      </c>
      <c r="G20" s="90" t="str">
        <f t="shared" si="5"/>
        <v>-</v>
      </c>
      <c r="H20" s="90">
        <f t="shared" si="5"/>
        <v>4.71984754892417</v>
      </c>
      <c r="I20" s="90">
        <f t="shared" si="5"/>
        <v>3.5398856616931273</v>
      </c>
      <c r="J20" s="90">
        <f t="shared" si="5"/>
        <v>0.5899809436155212</v>
      </c>
      <c r="K20" s="90">
        <f t="shared" si="5"/>
        <v>1.7699428308465637</v>
      </c>
      <c r="L20" s="90">
        <f t="shared" si="5"/>
        <v>82.59733210617297</v>
      </c>
      <c r="M20" s="90">
        <f t="shared" si="5"/>
        <v>24.18921868823637</v>
      </c>
      <c r="N20" s="90">
        <f t="shared" si="5"/>
        <v>8.259733210617297</v>
      </c>
      <c r="O20" s="90">
        <f t="shared" si="5"/>
        <v>58.408113417936605</v>
      </c>
      <c r="P20" s="90">
        <f t="shared" si="5"/>
        <v>43.068608883933045</v>
      </c>
      <c r="Q20" s="90" t="str">
        <f t="shared" si="5"/>
        <v>-</v>
      </c>
      <c r="R20" s="90">
        <f t="shared" si="5"/>
        <v>43.068608883933045</v>
      </c>
      <c r="S20" s="90">
        <f t="shared" si="5"/>
        <v>1879.089305415435</v>
      </c>
      <c r="T20" s="90">
        <f t="shared" si="5"/>
        <v>1492.0618064036532</v>
      </c>
      <c r="U20" s="90">
        <f t="shared" si="5"/>
        <v>580.5412485176729</v>
      </c>
      <c r="V20" s="90">
        <f t="shared" si="5"/>
        <v>2.359923774462085</v>
      </c>
      <c r="W20" s="90" t="str">
        <f t="shared" si="5"/>
        <v>-</v>
      </c>
      <c r="X20" s="90">
        <f t="shared" si="5"/>
        <v>450.1554599786427</v>
      </c>
      <c r="Y20" s="90">
        <f t="shared" si="5"/>
        <v>459.0051741328755</v>
      </c>
      <c r="Z20" s="90">
        <f t="shared" si="5"/>
        <v>161.65477855065282</v>
      </c>
      <c r="AA20" s="90">
        <f t="shared" si="5"/>
        <v>387.0274990117819</v>
      </c>
      <c r="AB20" s="90">
        <f t="shared" si="5"/>
        <v>74.33759889555567</v>
      </c>
      <c r="AC20" s="90" t="str">
        <f t="shared" si="5"/>
        <v>-</v>
      </c>
    </row>
    <row r="21" spans="2:29" ht="24.75" customHeight="1">
      <c r="B21" s="14" t="s">
        <v>3</v>
      </c>
      <c r="C21" s="47" t="s">
        <v>44</v>
      </c>
      <c r="D21" s="90">
        <f>IF(D9="-","-",D9/85928*100000)</f>
        <v>136.16050647053348</v>
      </c>
      <c r="E21" s="90">
        <f aca="true" t="shared" si="6" ref="E21:AC21">IF(E9="-","-",E9/85928*100000)</f>
        <v>11.637650125686621</v>
      </c>
      <c r="F21" s="90">
        <f t="shared" si="6"/>
        <v>2.3275300251373245</v>
      </c>
      <c r="G21" s="90" t="str">
        <f t="shared" si="6"/>
        <v>-</v>
      </c>
      <c r="H21" s="90">
        <f t="shared" si="6"/>
        <v>9.310120100549298</v>
      </c>
      <c r="I21" s="90">
        <f t="shared" si="6"/>
        <v>5.8188250628433105</v>
      </c>
      <c r="J21" s="90" t="str">
        <f t="shared" si="6"/>
        <v>-</v>
      </c>
      <c r="K21" s="90">
        <f t="shared" si="6"/>
        <v>6.982590075411974</v>
      </c>
      <c r="L21" s="90">
        <f t="shared" si="6"/>
        <v>76.8084908295317</v>
      </c>
      <c r="M21" s="90">
        <f t="shared" si="6"/>
        <v>24.439065263941906</v>
      </c>
      <c r="N21" s="90">
        <f t="shared" si="6"/>
        <v>5.8188250628433105</v>
      </c>
      <c r="O21" s="90">
        <f t="shared" si="6"/>
        <v>52.36942556558979</v>
      </c>
      <c r="P21" s="90">
        <f t="shared" si="6"/>
        <v>47.71436551531515</v>
      </c>
      <c r="Q21" s="90" t="str">
        <f t="shared" si="6"/>
        <v>-</v>
      </c>
      <c r="R21" s="90">
        <f t="shared" si="6"/>
        <v>47.71436551531515</v>
      </c>
      <c r="S21" s="90">
        <f t="shared" si="6"/>
        <v>1958.6165161530582</v>
      </c>
      <c r="T21" s="90">
        <f t="shared" si="6"/>
        <v>1518.713341402104</v>
      </c>
      <c r="U21" s="90">
        <f t="shared" si="6"/>
        <v>535.3319057815845</v>
      </c>
      <c r="V21" s="90">
        <f t="shared" si="6"/>
        <v>4.655060050274649</v>
      </c>
      <c r="W21" s="90" t="str">
        <f t="shared" si="6"/>
        <v>-</v>
      </c>
      <c r="X21" s="90">
        <f t="shared" si="6"/>
        <v>386.3699841727958</v>
      </c>
      <c r="Y21" s="90">
        <f t="shared" si="6"/>
        <v>592.3563913974491</v>
      </c>
      <c r="Z21" s="90" t="str">
        <f t="shared" si="6"/>
        <v>-</v>
      </c>
      <c r="AA21" s="90">
        <f t="shared" si="6"/>
        <v>439.90317475095435</v>
      </c>
      <c r="AB21" s="90">
        <f t="shared" si="6"/>
        <v>38.40424541476585</v>
      </c>
      <c r="AC21" s="90" t="str">
        <f t="shared" si="6"/>
        <v>-</v>
      </c>
    </row>
    <row r="22" spans="2:29" ht="24.75" customHeight="1">
      <c r="B22" s="14" t="s">
        <v>4</v>
      </c>
      <c r="C22" s="47" t="s">
        <v>37</v>
      </c>
      <c r="D22" s="90">
        <f>IF(D10="-","-",D10/172307*100000)</f>
        <v>116.0718949317207</v>
      </c>
      <c r="E22" s="90">
        <f aca="true" t="shared" si="7" ref="E22:AC22">IF(E10="-","-",E10/172307*100000)</f>
        <v>9.285751594537656</v>
      </c>
      <c r="F22" s="90">
        <f t="shared" si="7"/>
        <v>1.7410784239758106</v>
      </c>
      <c r="G22" s="90" t="str">
        <f t="shared" si="7"/>
        <v>-</v>
      </c>
      <c r="H22" s="90">
        <f t="shared" si="7"/>
        <v>7.544673170561845</v>
      </c>
      <c r="I22" s="90">
        <f t="shared" si="7"/>
        <v>4.062516322610225</v>
      </c>
      <c r="J22" s="90" t="str">
        <f t="shared" si="7"/>
        <v>-</v>
      </c>
      <c r="K22" s="90">
        <f t="shared" si="7"/>
        <v>4.642875797268828</v>
      </c>
      <c r="L22" s="90">
        <f t="shared" si="7"/>
        <v>68.48241800971522</v>
      </c>
      <c r="M22" s="90">
        <f t="shared" si="7"/>
        <v>13.928627391806485</v>
      </c>
      <c r="N22" s="90">
        <f t="shared" si="7"/>
        <v>2.321437898634414</v>
      </c>
      <c r="O22" s="90">
        <f t="shared" si="7"/>
        <v>54.55379061790873</v>
      </c>
      <c r="P22" s="90">
        <f t="shared" si="7"/>
        <v>38.30372532746783</v>
      </c>
      <c r="Q22" s="90" t="str">
        <f t="shared" si="7"/>
        <v>-</v>
      </c>
      <c r="R22" s="90">
        <f t="shared" si="7"/>
        <v>38.30372532746783</v>
      </c>
      <c r="S22" s="90">
        <f t="shared" si="7"/>
        <v>2530.94766898617</v>
      </c>
      <c r="T22" s="90">
        <f t="shared" si="7"/>
        <v>2308.669990191925</v>
      </c>
      <c r="U22" s="90">
        <f t="shared" si="7"/>
        <v>519.4217298194501</v>
      </c>
      <c r="V22" s="90">
        <f t="shared" si="7"/>
        <v>2.321437898634414</v>
      </c>
      <c r="W22" s="90" t="str">
        <f t="shared" si="7"/>
        <v>-</v>
      </c>
      <c r="X22" s="90">
        <f t="shared" si="7"/>
        <v>268.70643676693345</v>
      </c>
      <c r="Y22" s="90">
        <f t="shared" si="7"/>
        <v>1518.2203857069069</v>
      </c>
      <c r="Z22" s="90" t="str">
        <f t="shared" si="7"/>
        <v>-</v>
      </c>
      <c r="AA22" s="90">
        <f t="shared" si="7"/>
        <v>222.27767879424513</v>
      </c>
      <c r="AB22" s="90">
        <f t="shared" si="7"/>
        <v>24.95545741031995</v>
      </c>
      <c r="AC22" s="90" t="str">
        <f t="shared" si="7"/>
        <v>-</v>
      </c>
    </row>
    <row r="23" spans="2:29" ht="24.75" customHeight="1">
      <c r="B23" s="14">
        <v>10</v>
      </c>
      <c r="C23" s="47" t="s">
        <v>38</v>
      </c>
      <c r="D23" s="90">
        <f>IF(D11="-","-",D11/68162*100000)</f>
        <v>110.03198262961766</v>
      </c>
      <c r="E23" s="90">
        <f aca="true" t="shared" si="8" ref="E23:AC23">IF(E11="-","-",E11/68162*100000)</f>
        <v>8.802558610369415</v>
      </c>
      <c r="F23" s="90">
        <f t="shared" si="8"/>
        <v>1.4670931017282358</v>
      </c>
      <c r="G23" s="90" t="str">
        <f t="shared" si="8"/>
        <v>-</v>
      </c>
      <c r="H23" s="90">
        <f t="shared" si="8"/>
        <v>7.335465508641178</v>
      </c>
      <c r="I23" s="90">
        <f t="shared" si="8"/>
        <v>5.868372406912943</v>
      </c>
      <c r="J23" s="90" t="str">
        <f t="shared" si="8"/>
        <v>-</v>
      </c>
      <c r="K23" s="90">
        <f t="shared" si="8"/>
        <v>2.9341862034564716</v>
      </c>
      <c r="L23" s="90">
        <f t="shared" si="8"/>
        <v>66.0191895777706</v>
      </c>
      <c r="M23" s="90">
        <f t="shared" si="8"/>
        <v>20.5393034241953</v>
      </c>
      <c r="N23" s="90">
        <f t="shared" si="8"/>
        <v>10.26965171209765</v>
      </c>
      <c r="O23" s="90">
        <f t="shared" si="8"/>
        <v>45.47988615357531</v>
      </c>
      <c r="P23" s="90">
        <f t="shared" si="8"/>
        <v>35.21023444147766</v>
      </c>
      <c r="Q23" s="90" t="str">
        <f t="shared" si="8"/>
        <v>-</v>
      </c>
      <c r="R23" s="90">
        <f t="shared" si="8"/>
        <v>35.21023444147766</v>
      </c>
      <c r="S23" s="90">
        <f t="shared" si="8"/>
        <v>1751.7091634635135</v>
      </c>
      <c r="T23" s="90">
        <f t="shared" si="8"/>
        <v>1424.5474017781169</v>
      </c>
      <c r="U23" s="90">
        <f t="shared" si="8"/>
        <v>396.1151374666236</v>
      </c>
      <c r="V23" s="90">
        <f t="shared" si="8"/>
        <v>5.868372406912943</v>
      </c>
      <c r="W23" s="90" t="str">
        <f t="shared" si="8"/>
        <v>-</v>
      </c>
      <c r="X23" s="90">
        <f t="shared" si="8"/>
        <v>642.5867785569671</v>
      </c>
      <c r="Y23" s="90">
        <f t="shared" si="8"/>
        <v>379.97711334761306</v>
      </c>
      <c r="Z23" s="90" t="str">
        <f t="shared" si="8"/>
        <v>-</v>
      </c>
      <c r="AA23" s="90">
        <f t="shared" si="8"/>
        <v>327.1617616853966</v>
      </c>
      <c r="AB23" s="90">
        <f t="shared" si="8"/>
        <v>88.02558610369414</v>
      </c>
      <c r="AC23" s="90" t="str">
        <f t="shared" si="8"/>
        <v>-</v>
      </c>
    </row>
    <row r="24" spans="2:29" ht="24.75" customHeight="1">
      <c r="B24" s="14" t="s">
        <v>5</v>
      </c>
      <c r="C24" s="47" t="s">
        <v>45</v>
      </c>
      <c r="D24" s="90">
        <f>IF(D12="-","-",D12/87837*100000)</f>
        <v>110.43182258046154</v>
      </c>
      <c r="E24" s="90">
        <f aca="true" t="shared" si="9" ref="E24:AC24">IF(E12="-","-",E12/87837*100000)</f>
        <v>14.80014117057732</v>
      </c>
      <c r="F24" s="90">
        <f t="shared" si="9"/>
        <v>2.2769447954734336</v>
      </c>
      <c r="G24" s="90" t="str">
        <f t="shared" si="9"/>
        <v>-</v>
      </c>
      <c r="H24" s="90">
        <f t="shared" si="9"/>
        <v>12.523196375103886</v>
      </c>
      <c r="I24" s="90">
        <f t="shared" si="9"/>
        <v>10.246251579630453</v>
      </c>
      <c r="J24" s="90" t="str">
        <f t="shared" si="9"/>
        <v>-</v>
      </c>
      <c r="K24" s="90">
        <f t="shared" si="9"/>
        <v>1.1384723977367168</v>
      </c>
      <c r="L24" s="90">
        <f t="shared" si="9"/>
        <v>63.754454273256144</v>
      </c>
      <c r="M24" s="90">
        <f t="shared" si="9"/>
        <v>15.938613568314036</v>
      </c>
      <c r="N24" s="90">
        <f t="shared" si="9"/>
        <v>3.415417193210151</v>
      </c>
      <c r="O24" s="90">
        <f t="shared" si="9"/>
        <v>47.81584070494211</v>
      </c>
      <c r="P24" s="90">
        <f t="shared" si="9"/>
        <v>31.877227136628072</v>
      </c>
      <c r="Q24" s="90" t="str">
        <f t="shared" si="9"/>
        <v>-</v>
      </c>
      <c r="R24" s="90">
        <f t="shared" si="9"/>
        <v>31.877227136628072</v>
      </c>
      <c r="S24" s="90">
        <f t="shared" si="9"/>
        <v>1714.5394309914957</v>
      </c>
      <c r="T24" s="90">
        <f t="shared" si="9"/>
        <v>1450.4138347165774</v>
      </c>
      <c r="U24" s="90">
        <f t="shared" si="9"/>
        <v>440.58881792410943</v>
      </c>
      <c r="V24" s="90" t="str">
        <f t="shared" si="9"/>
        <v>-</v>
      </c>
      <c r="W24" s="90" t="str">
        <f t="shared" si="9"/>
        <v>-</v>
      </c>
      <c r="X24" s="90">
        <f t="shared" si="9"/>
        <v>662.5909354827693</v>
      </c>
      <c r="Y24" s="90">
        <f t="shared" si="9"/>
        <v>347.23408130969864</v>
      </c>
      <c r="Z24" s="90" t="str">
        <f t="shared" si="9"/>
        <v>-</v>
      </c>
      <c r="AA24" s="90">
        <f t="shared" si="9"/>
        <v>264.12559627491834</v>
      </c>
      <c r="AB24" s="90">
        <f t="shared" si="9"/>
        <v>26.18486514794449</v>
      </c>
      <c r="AC24" s="90" t="str">
        <f t="shared" si="9"/>
        <v>-</v>
      </c>
    </row>
    <row r="25" spans="2:29" ht="24.75" customHeight="1">
      <c r="B25" s="14" t="s">
        <v>6</v>
      </c>
      <c r="C25" s="47" t="s">
        <v>39</v>
      </c>
      <c r="D25" s="90">
        <f>IF(D13="-","-",D13/145426*100000)</f>
        <v>147.84151389710232</v>
      </c>
      <c r="E25" s="90">
        <f aca="true" t="shared" si="10" ref="E25:AC25">IF(E13="-","-",E13/145426*100000)</f>
        <v>8.939254328661999</v>
      </c>
      <c r="F25" s="90">
        <f t="shared" si="10"/>
        <v>1.3752698967172308</v>
      </c>
      <c r="G25" s="90" t="str">
        <f t="shared" si="10"/>
        <v>-</v>
      </c>
      <c r="H25" s="90">
        <f t="shared" si="10"/>
        <v>7.563984431944769</v>
      </c>
      <c r="I25" s="90">
        <f t="shared" si="10"/>
        <v>4.813444638510308</v>
      </c>
      <c r="J25" s="90">
        <f t="shared" si="10"/>
        <v>0.6876349483586154</v>
      </c>
      <c r="K25" s="90">
        <f t="shared" si="10"/>
        <v>2.7505397934344615</v>
      </c>
      <c r="L25" s="90">
        <f t="shared" si="10"/>
        <v>90.0801782349786</v>
      </c>
      <c r="M25" s="90">
        <f t="shared" si="10"/>
        <v>32.31884257285492</v>
      </c>
      <c r="N25" s="90">
        <f t="shared" si="10"/>
        <v>8.251619380303385</v>
      </c>
      <c r="O25" s="90">
        <f t="shared" si="10"/>
        <v>57.76133566212369</v>
      </c>
      <c r="P25" s="90">
        <f t="shared" si="10"/>
        <v>48.82208133346169</v>
      </c>
      <c r="Q25" s="90">
        <f t="shared" si="10"/>
        <v>0.6876349483586154</v>
      </c>
      <c r="R25" s="90">
        <f t="shared" si="10"/>
        <v>48.134446385103075</v>
      </c>
      <c r="S25" s="90">
        <f t="shared" si="10"/>
        <v>2216.935073508176</v>
      </c>
      <c r="T25" s="90">
        <f t="shared" si="10"/>
        <v>1709.4604816195176</v>
      </c>
      <c r="U25" s="90">
        <f t="shared" si="10"/>
        <v>540.4810694098717</v>
      </c>
      <c r="V25" s="90">
        <f t="shared" si="10"/>
        <v>2.7505397934344615</v>
      </c>
      <c r="W25" s="90">
        <f t="shared" si="10"/>
        <v>20.62904845075846</v>
      </c>
      <c r="X25" s="90">
        <f t="shared" si="10"/>
        <v>447.6503513814586</v>
      </c>
      <c r="Y25" s="90">
        <f t="shared" si="10"/>
        <v>697.9494725839946</v>
      </c>
      <c r="Z25" s="90">
        <f t="shared" si="10"/>
        <v>281.93032882703227</v>
      </c>
      <c r="AA25" s="90">
        <f t="shared" si="10"/>
        <v>503.34878219850646</v>
      </c>
      <c r="AB25" s="90">
        <f t="shared" si="10"/>
        <v>86.64200349318554</v>
      </c>
      <c r="AC25" s="90">
        <f t="shared" si="10"/>
        <v>4.1258096901516925</v>
      </c>
    </row>
    <row r="26" spans="2:29" ht="24.75" customHeight="1">
      <c r="B26" s="14" t="s">
        <v>11</v>
      </c>
      <c r="C26" s="47" t="s">
        <v>46</v>
      </c>
      <c r="D26" s="90">
        <f>IF(D14="-","-",D14/52062*100000)</f>
        <v>155.58372709461796</v>
      </c>
      <c r="E26" s="90">
        <f aca="true" t="shared" si="11" ref="E26:AC26">IF(E14="-","-",E14/52062*100000)</f>
        <v>21.12865429679997</v>
      </c>
      <c r="F26" s="90">
        <f t="shared" si="11"/>
        <v>3.841573508509085</v>
      </c>
      <c r="G26" s="90" t="str">
        <f t="shared" si="11"/>
        <v>-</v>
      </c>
      <c r="H26" s="90">
        <f t="shared" si="11"/>
        <v>17.287080788290883</v>
      </c>
      <c r="I26" s="90">
        <f t="shared" si="11"/>
        <v>9.603933771272713</v>
      </c>
      <c r="J26" s="90" t="str">
        <f t="shared" si="11"/>
        <v>-</v>
      </c>
      <c r="K26" s="90">
        <f t="shared" si="11"/>
        <v>3.841573508509085</v>
      </c>
      <c r="L26" s="90">
        <f t="shared" si="11"/>
        <v>94.11855095847258</v>
      </c>
      <c r="M26" s="90">
        <f t="shared" si="11"/>
        <v>34.574161576581766</v>
      </c>
      <c r="N26" s="90">
        <f t="shared" si="11"/>
        <v>17.287080788290883</v>
      </c>
      <c r="O26" s="90">
        <f t="shared" si="11"/>
        <v>59.54438938189082</v>
      </c>
      <c r="P26" s="90">
        <f t="shared" si="11"/>
        <v>40.336521839345394</v>
      </c>
      <c r="Q26" s="90" t="str">
        <f t="shared" si="11"/>
        <v>-</v>
      </c>
      <c r="R26" s="90">
        <f t="shared" si="11"/>
        <v>40.336521839345394</v>
      </c>
      <c r="S26" s="90">
        <f t="shared" si="11"/>
        <v>3563.059429142176</v>
      </c>
      <c r="T26" s="90">
        <f t="shared" si="11"/>
        <v>3017.5559909338867</v>
      </c>
      <c r="U26" s="90">
        <f t="shared" si="11"/>
        <v>729.8989666167263</v>
      </c>
      <c r="V26" s="90">
        <f t="shared" si="11"/>
        <v>7.68314701701817</v>
      </c>
      <c r="W26" s="90" t="str">
        <f t="shared" si="11"/>
        <v>-</v>
      </c>
      <c r="X26" s="90">
        <f t="shared" si="11"/>
        <v>758.7107679305443</v>
      </c>
      <c r="Y26" s="90">
        <f t="shared" si="11"/>
        <v>1521.2631093695977</v>
      </c>
      <c r="Z26" s="90" t="str">
        <f t="shared" si="11"/>
        <v>-</v>
      </c>
      <c r="AA26" s="90">
        <f t="shared" si="11"/>
        <v>545.50343820829</v>
      </c>
      <c r="AB26" s="90">
        <f t="shared" si="11"/>
        <v>157.5045138488725</v>
      </c>
      <c r="AC26" s="90" t="str">
        <f t="shared" si="11"/>
        <v>-</v>
      </c>
    </row>
    <row r="27" spans="2:29" ht="24.75" customHeight="1">
      <c r="B27" s="14"/>
      <c r="C27" s="47" t="s">
        <v>47</v>
      </c>
      <c r="D27" s="90">
        <f>IF(D15="-","-",D15/95518*100000)</f>
        <v>148.6630792102012</v>
      </c>
      <c r="E27" s="90">
        <f aca="true" t="shared" si="12" ref="E27:AC27">IF(E15="-","-",E15/95518*100000)</f>
        <v>13.610000209384618</v>
      </c>
      <c r="F27" s="90">
        <f t="shared" si="12"/>
        <v>2.093846186059172</v>
      </c>
      <c r="G27" s="90" t="str">
        <f t="shared" si="12"/>
        <v>-</v>
      </c>
      <c r="H27" s="90">
        <f t="shared" si="12"/>
        <v>11.516154023325447</v>
      </c>
      <c r="I27" s="90">
        <f t="shared" si="12"/>
        <v>9.422307837266274</v>
      </c>
      <c r="J27" s="90">
        <f t="shared" si="12"/>
        <v>1.046923093029586</v>
      </c>
      <c r="K27" s="90">
        <f t="shared" si="12"/>
        <v>4.187692372118344</v>
      </c>
      <c r="L27" s="90">
        <f t="shared" si="12"/>
        <v>85.84769362842606</v>
      </c>
      <c r="M27" s="90">
        <f t="shared" si="12"/>
        <v>25.126154232710068</v>
      </c>
      <c r="N27" s="90">
        <f t="shared" si="12"/>
        <v>4.187692372118344</v>
      </c>
      <c r="O27" s="90">
        <f t="shared" si="12"/>
        <v>60.721539395715986</v>
      </c>
      <c r="P27" s="90">
        <f t="shared" si="12"/>
        <v>49.205385372390545</v>
      </c>
      <c r="Q27" s="90" t="str">
        <f t="shared" si="12"/>
        <v>-</v>
      </c>
      <c r="R27" s="90">
        <f t="shared" si="12"/>
        <v>49.205385372390545</v>
      </c>
      <c r="S27" s="90">
        <f t="shared" si="12"/>
        <v>2077.095416570699</v>
      </c>
      <c r="T27" s="90">
        <f t="shared" si="12"/>
        <v>1706.4846416382254</v>
      </c>
      <c r="U27" s="90">
        <f t="shared" si="12"/>
        <v>422.95692958395273</v>
      </c>
      <c r="V27" s="90">
        <f t="shared" si="12"/>
        <v>4.187692372118344</v>
      </c>
      <c r="W27" s="90">
        <f t="shared" si="12"/>
        <v>8.375384744236689</v>
      </c>
      <c r="X27" s="90">
        <f t="shared" si="12"/>
        <v>605.1215477711007</v>
      </c>
      <c r="Y27" s="90">
        <f t="shared" si="12"/>
        <v>665.8430871668168</v>
      </c>
      <c r="Z27" s="90">
        <f t="shared" si="12"/>
        <v>286.8569274901066</v>
      </c>
      <c r="AA27" s="90">
        <f t="shared" si="12"/>
        <v>370.6107749324735</v>
      </c>
      <c r="AB27" s="90">
        <f t="shared" si="12"/>
        <v>61.76846248874558</v>
      </c>
      <c r="AC27" s="90" t="str">
        <f t="shared" si="12"/>
        <v>-</v>
      </c>
    </row>
    <row r="28" spans="2:29" ht="24.75" customHeight="1" thickBot="1">
      <c r="B28" s="15"/>
      <c r="C28" s="48" t="s">
        <v>42</v>
      </c>
      <c r="D28" s="91">
        <f>IF(D16="-","-",D16/128444*100000)</f>
        <v>135.46759677369127</v>
      </c>
      <c r="E28" s="91">
        <f aca="true" t="shared" si="13" ref="E28:AC28">IF(E16="-","-",E16/128444*100000)</f>
        <v>14.79243872816169</v>
      </c>
      <c r="F28" s="91">
        <f t="shared" si="13"/>
        <v>2.335648220236056</v>
      </c>
      <c r="G28" s="91" t="str">
        <f t="shared" si="13"/>
        <v>-</v>
      </c>
      <c r="H28" s="91">
        <f t="shared" si="13"/>
        <v>12.456790507925632</v>
      </c>
      <c r="I28" s="91">
        <f t="shared" si="13"/>
        <v>10.121142287689576</v>
      </c>
      <c r="J28" s="91">
        <f t="shared" si="13"/>
        <v>0.778549406745352</v>
      </c>
      <c r="K28" s="91">
        <f t="shared" si="13"/>
        <v>6.228395253962816</v>
      </c>
      <c r="L28" s="91">
        <f t="shared" si="13"/>
        <v>80.19058889477127</v>
      </c>
      <c r="M28" s="91">
        <f t="shared" si="13"/>
        <v>31.920525676559432</v>
      </c>
      <c r="N28" s="91">
        <f t="shared" si="13"/>
        <v>8.564043474198874</v>
      </c>
      <c r="O28" s="91">
        <f t="shared" si="13"/>
        <v>48.270063218211824</v>
      </c>
      <c r="P28" s="91">
        <f t="shared" si="13"/>
        <v>40.484569150758304</v>
      </c>
      <c r="Q28" s="91" t="str">
        <f t="shared" si="13"/>
        <v>-</v>
      </c>
      <c r="R28" s="91">
        <f t="shared" si="13"/>
        <v>40.484569150758304</v>
      </c>
      <c r="S28" s="91">
        <f t="shared" si="13"/>
        <v>2791.8781725888325</v>
      </c>
      <c r="T28" s="91">
        <f t="shared" si="13"/>
        <v>2289.7138052380806</v>
      </c>
      <c r="U28" s="91">
        <f t="shared" si="13"/>
        <v>550.4344305689639</v>
      </c>
      <c r="V28" s="91">
        <f t="shared" si="13"/>
        <v>3.114197626981408</v>
      </c>
      <c r="W28" s="91">
        <f t="shared" si="13"/>
        <v>51.38426084519323</v>
      </c>
      <c r="X28" s="91">
        <f t="shared" si="13"/>
        <v>1000.4359876677775</v>
      </c>
      <c r="Y28" s="91">
        <f t="shared" si="13"/>
        <v>684.3449285291645</v>
      </c>
      <c r="Z28" s="91">
        <f t="shared" si="13"/>
        <v>163.49537541652393</v>
      </c>
      <c r="AA28" s="91">
        <f t="shared" si="13"/>
        <v>502.16436735075206</v>
      </c>
      <c r="AB28" s="91">
        <f t="shared" si="13"/>
        <v>63.841051353118864</v>
      </c>
      <c r="AC28" s="91" t="str">
        <f t="shared" si="13"/>
        <v>-</v>
      </c>
    </row>
    <row r="29" spans="2:35" s="1" customFormat="1" ht="15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C29" s="4" t="s">
        <v>53</v>
      </c>
      <c r="AI29" s="42"/>
    </row>
    <row r="30" spans="2:29" ht="13.5">
      <c r="B30" s="16" t="s">
        <v>36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AA30" s="19"/>
      <c r="AB30" s="19"/>
      <c r="AC30" s="19"/>
    </row>
    <row r="31" spans="2:29" ht="13.5">
      <c r="B31" s="16" t="s">
        <v>22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AA31" s="19"/>
      <c r="AB31" s="19"/>
      <c r="AC31" s="19"/>
    </row>
    <row r="32" spans="2:25" ht="13.5">
      <c r="B32" s="17" t="s">
        <v>48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ht="13.5">
      <c r="B33" s="17" t="s">
        <v>19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ht="13.5">
      <c r="B34" s="17" t="s">
        <v>23</v>
      </c>
    </row>
    <row r="35" ht="13.5">
      <c r="B35" s="17" t="s">
        <v>20</v>
      </c>
    </row>
    <row r="36" ht="13.5" customHeight="1">
      <c r="B36" s="18" t="s">
        <v>25</v>
      </c>
    </row>
  </sheetData>
  <sheetProtection/>
  <mergeCells count="10">
    <mergeCell ref="D2:R2"/>
    <mergeCell ref="S2:AC2"/>
    <mergeCell ref="T3:T4"/>
    <mergeCell ref="AA3:AA4"/>
    <mergeCell ref="AC3:AC4"/>
    <mergeCell ref="L3:L4"/>
    <mergeCell ref="E3:E4"/>
    <mergeCell ref="P3:P4"/>
    <mergeCell ref="D3:D4"/>
    <mergeCell ref="S3:S4"/>
  </mergeCells>
  <printOptions/>
  <pageMargins left="0.5905511811023623" right="0.5905511811023623" top="0.7874015748031497" bottom="0.7874015748031497" header="0" footer="0"/>
  <pageSetup fitToHeight="1" fitToWidth="1" horizontalDpi="400" verticalDpi="400" orientation="landscape" paperSize="9" scale="5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第１表二次保健医療圏別医療統計一覧</dc:title>
  <dc:subject>旧第１表、６表、１４表</dc:subject>
  <dc:creator>熊本県</dc:creator>
  <cp:keywords/>
  <dc:description/>
  <cp:lastModifiedBy>user</cp:lastModifiedBy>
  <cp:lastPrinted>2010-10-01T04:58:59Z</cp:lastPrinted>
  <dcterms:created xsi:type="dcterms:W3CDTF">1998-01-19T02:28:39Z</dcterms:created>
  <dcterms:modified xsi:type="dcterms:W3CDTF">2011-08-01T00:34:21Z</dcterms:modified>
  <cp:category/>
  <cp:version/>
  <cp:contentType/>
  <cp:contentStatus/>
</cp:coreProperties>
</file>