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２表 死亡数・死亡率（年齢階級・年次別）" sheetId="1" r:id="rId1"/>
  </sheets>
  <definedNames>
    <definedName name="_xlnm.Print_Area" localSheetId="0">'第２表 死亡数・死亡率（年齢階級・年次別）'!$B$1:$W$54</definedName>
  </definedNames>
  <calcPr fullCalcOnLoad="1"/>
</workbook>
</file>

<file path=xl/sharedStrings.xml><?xml version="1.0" encoding="utf-8"?>
<sst xmlns="http://schemas.openxmlformats.org/spreadsheetml/2006/main" count="95" uniqueCount="45">
  <si>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</si>
  <si>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</si>
  <si>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</si>
  <si>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</si>
  <si>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</si>
  <si>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</si>
  <si>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</si>
  <si>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</si>
  <si>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</si>
  <si>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</si>
  <si>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</si>
  <si>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</si>
  <si>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</si>
  <si>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</si>
  <si>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</si>
  <si>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</si>
  <si>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</si>
  <si>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</si>
  <si>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</si>
  <si>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</si>
  <si>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</si>
  <si>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</si>
  <si>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</si>
  <si>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</si>
  <si>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</si>
  <si>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</si>
  <si>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</si>
  <si>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</si>
  <si>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</si>
  <si>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</si>
  <si>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</si>
  <si>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</si>
  <si>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</si>
  <si>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</si>
  <si>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</si>
  <si>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</si>
  <si>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</si>
  <si>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</si>
  <si>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</si>
  <si>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</si>
  <si>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</si>
  <si>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</si>
  <si>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</si>
  <si>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</si>
  <si>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平成24年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</si>
</sst>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 quotePrefix="1">
      <alignment horizontal="centerContinuous" vertical="center"/>
    </xf>
    <xf numFmtId="223" fontId="4" fillId="0" borderId="49" xfId="0" applyNumberFormat="1" applyFont="1" applyBorder="1" applyAlignment="1">
      <alignment vertical="center"/>
    </xf>
    <xf numFmtId="223" fontId="4" fillId="0" borderId="50" xfId="0" applyNumberFormat="1" applyFont="1" applyBorder="1" applyAlignment="1">
      <alignment vertical="center"/>
    </xf>
    <xf numFmtId="223" fontId="4" fillId="0" borderId="51" xfId="0" applyNumberFormat="1" applyFont="1" applyBorder="1" applyAlignment="1">
      <alignment vertical="center"/>
    </xf>
    <xf numFmtId="223" fontId="4" fillId="0" borderId="52" xfId="0" applyNumberFormat="1" applyFont="1" applyBorder="1" applyAlignment="1">
      <alignment vertical="center"/>
    </xf>
    <xf numFmtId="223" fontId="4" fillId="0" borderId="53" xfId="0" applyNumberFormat="1" applyFont="1" applyBorder="1" applyAlignment="1">
      <alignment vertical="center"/>
    </xf>
    <xf numFmtId="223" fontId="4" fillId="0" borderId="54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55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6" xfId="0" applyNumberFormat="1" applyFont="1" applyFill="1" applyBorder="1" applyAlignment="1">
      <alignment vertical="center"/>
    </xf>
    <xf numFmtId="227" fontId="4" fillId="0" borderId="54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52</xdr:row>
      <xdr:rowOff>142875</xdr:rowOff>
    </xdr:from>
    <xdr:to>
      <xdr:col>21</xdr:col>
      <xdr:colOff>428625</xdr:colOff>
      <xdr:row>53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0572750" y="153066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3"/>
  <sheetViews>
    <sheetView tabSelected="1" view="pageBreakPreview" zoomScale="75" zoomScaleNormal="75" zoomScaleSheetLayoutView="75" zoomScalePageLayoutView="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4" width="8.625" style="1" hidden="1" customWidth="1"/>
    <col min="5" max="23" width="8.625" style="1" bestFit="1" customWidth="1"/>
    <col min="24" max="24" width="11.00390625" style="1" bestFit="1" customWidth="1"/>
    <col min="25" max="16384" width="9.00390625" style="1" customWidth="1"/>
  </cols>
  <sheetData>
    <row r="1" spans="2:23" ht="27" customHeight="1" thickBot="1">
      <c r="B1" s="6" t="s">
        <v>39</v>
      </c>
      <c r="T1" s="91"/>
      <c r="U1" s="91"/>
      <c r="V1" s="92"/>
      <c r="W1" s="91" t="s">
        <v>44</v>
      </c>
    </row>
    <row r="2" spans="2:23" ht="30" customHeight="1">
      <c r="B2" s="7" t="s">
        <v>0</v>
      </c>
      <c r="C2" s="8" t="s">
        <v>1</v>
      </c>
      <c r="D2" s="18" t="s">
        <v>41</v>
      </c>
      <c r="E2" s="18" t="s">
        <v>43</v>
      </c>
      <c r="F2" s="19">
        <v>50</v>
      </c>
      <c r="G2" s="19">
        <v>55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84">
        <v>23</v>
      </c>
      <c r="W2" s="77">
        <v>24</v>
      </c>
    </row>
    <row r="3" spans="2:23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78">
        <v>20565</v>
      </c>
    </row>
    <row r="4" spans="2:23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79">
        <v>39</v>
      </c>
    </row>
    <row r="5" spans="2:23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80">
        <v>12</v>
      </c>
    </row>
    <row r="6" spans="2:23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81">
        <v>51</v>
      </c>
    </row>
    <row r="7" spans="2:23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79">
        <v>7</v>
      </c>
    </row>
    <row r="8" spans="2:23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79">
        <v>10</v>
      </c>
    </row>
    <row r="9" spans="2:23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79">
        <v>15</v>
      </c>
    </row>
    <row r="10" spans="2:23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79">
        <v>34</v>
      </c>
    </row>
    <row r="11" spans="2:23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79">
        <v>45</v>
      </c>
    </row>
    <row r="12" spans="2:23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79">
        <v>56</v>
      </c>
    </row>
    <row r="13" spans="2:23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79">
        <v>81</v>
      </c>
    </row>
    <row r="14" spans="2:23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79">
        <v>123</v>
      </c>
    </row>
    <row r="15" spans="2:23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79">
        <v>182</v>
      </c>
    </row>
    <row r="16" spans="2:23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79">
        <v>309</v>
      </c>
    </row>
    <row r="17" spans="2:23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79">
        <v>521</v>
      </c>
    </row>
    <row r="18" spans="2:23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79">
        <v>944</v>
      </c>
    </row>
    <row r="19" spans="2:23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79">
        <v>1000</v>
      </c>
    </row>
    <row r="20" spans="2:26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79">
        <v>1406</v>
      </c>
      <c r="Y20" s="28"/>
      <c r="Z20" s="28"/>
    </row>
    <row r="21" spans="2:26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79">
        <v>2411</v>
      </c>
      <c r="Z21" s="28"/>
    </row>
    <row r="22" spans="2:23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79">
        <v>3663</v>
      </c>
    </row>
    <row r="23" spans="2:23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79">
        <v>9707</v>
      </c>
    </row>
    <row r="24" spans="2:25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82">
        <v>4305</v>
      </c>
      <c r="Y24" s="28"/>
    </row>
    <row r="25" spans="2:23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79">
        <v>3295</v>
      </c>
    </row>
    <row r="26" spans="2:23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79">
        <v>1693</v>
      </c>
    </row>
    <row r="27" spans="2:23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83">
        <v>414</v>
      </c>
    </row>
    <row r="28" spans="2:23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3">
        <f>(U3*1000)/1809626</f>
        <v>10.61932134043167</v>
      </c>
      <c r="V28" s="93">
        <f>(V3*1000)/1812502</f>
        <v>11.038884370886212</v>
      </c>
      <c r="W28" s="85">
        <f>(W3*1000)/1807201</f>
        <v>11.379475774969137</v>
      </c>
    </row>
    <row r="29" spans="2:23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4">
        <f>(U4*1000)/15714</f>
        <v>2.6727758686521574</v>
      </c>
      <c r="V29" s="94">
        <f>(V4*1000)/16212</f>
        <v>1.912163829262275</v>
      </c>
      <c r="W29" s="86">
        <f>(W4*1000)/15999</f>
        <v>2.4376523532720795</v>
      </c>
    </row>
    <row r="30" spans="2:23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5">
        <f>(U5*1000)/63276</f>
        <v>0.2686642644920665</v>
      </c>
      <c r="V30" s="95">
        <f>(V5*1000)/64234</f>
        <v>0.2802254257869664</v>
      </c>
      <c r="W30" s="87">
        <f>(W5*1000)/64858</f>
        <v>0.18501958123901446</v>
      </c>
    </row>
    <row r="31" spans="2:23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6">
        <f>(U6*1000)/78990</f>
        <v>0.7469299911381188</v>
      </c>
      <c r="V31" s="96">
        <f>(V6*1000)/80446</f>
        <v>0.6091042438405887</v>
      </c>
      <c r="W31" s="88">
        <f>(W6*1000)/80857</f>
        <v>0.63074316385718</v>
      </c>
    </row>
    <row r="32" spans="2:23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6">
        <f>(U7*1000)/81902</f>
        <v>0.04883885619398794</v>
      </c>
      <c r="V32" s="96">
        <f>(V7*1000)/81404</f>
        <v>0.11055967765711759</v>
      </c>
      <c r="W32" s="88">
        <f>(W7*1000)/80604</f>
        <v>0.0868443253436554</v>
      </c>
    </row>
    <row r="33" spans="2:23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6">
        <f>(U8*1000)/88143</f>
        <v>0.03403560123889589</v>
      </c>
      <c r="V33" s="96">
        <f>(V8*1000)/87937</f>
        <v>0.09097422018035639</v>
      </c>
      <c r="W33" s="88">
        <f>(W8*1000)/87021</f>
        <v>0.11491479068270877</v>
      </c>
    </row>
    <row r="34" spans="2:23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6">
        <f>(U9*1000)/90045</f>
        <v>0.23321672497084792</v>
      </c>
      <c r="V34" s="96">
        <f>(V9*1000)/91677</f>
        <v>0.20724936461707952</v>
      </c>
      <c r="W34" s="88">
        <f>(W9*1000)/90969</f>
        <v>0.16489133660917454</v>
      </c>
    </row>
    <row r="35" spans="2:23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6">
        <f>(U10*1000)/82210</f>
        <v>0.42573896119693466</v>
      </c>
      <c r="V35" s="96">
        <f>(V10*1000)/81307</f>
        <v>0.40586911336047327</v>
      </c>
      <c r="W35" s="88">
        <f>(W10*1000)/79750</f>
        <v>0.4263322884012539</v>
      </c>
    </row>
    <row r="36" spans="2:23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6">
        <f>(U11*1000)/93723</f>
        <v>0.4374593216179593</v>
      </c>
      <c r="V36" s="96">
        <f>(V11*1000)/94560</f>
        <v>0.47588832487309646</v>
      </c>
      <c r="W36" s="88">
        <f>(W11*1000)/91806</f>
        <v>0.4901640415659107</v>
      </c>
    </row>
    <row r="37" spans="2:23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6">
        <f>(U12*1000)/103869</f>
        <v>0.616160740933291</v>
      </c>
      <c r="V37" s="96">
        <f>(V12*1000)/103255</f>
        <v>0.5229770955401676</v>
      </c>
      <c r="W37" s="88">
        <f>(W12*1000)/101289</f>
        <v>0.5528734610865939</v>
      </c>
    </row>
    <row r="38" spans="2:23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6">
        <f>(U13*1000)/111303</f>
        <v>0.6738362847362604</v>
      </c>
      <c r="V38" s="96">
        <f>(V13*1000)/114287</f>
        <v>0.9274895657423854</v>
      </c>
      <c r="W38" s="88">
        <f>(W13*1000)/113594</f>
        <v>0.7130658309417751</v>
      </c>
    </row>
    <row r="39" spans="2:23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6">
        <f>(U14*1000)/102693</f>
        <v>1.2269580205077268</v>
      </c>
      <c r="V39" s="96">
        <f>(V14*1000)/107823</f>
        <v>1.196405219665563</v>
      </c>
      <c r="W39" s="88">
        <f>(W14*1000)/107864</f>
        <v>1.1403248535192465</v>
      </c>
    </row>
    <row r="40" spans="2:23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6">
        <f>(U15*1000)/108344</f>
        <v>1.8459720889020157</v>
      </c>
      <c r="V40" s="96">
        <f>(V15*1000)/105517</f>
        <v>1.810134859785627</v>
      </c>
      <c r="W40" s="88">
        <f>(W15*1000)/106108</f>
        <v>1.7152335356429298</v>
      </c>
    </row>
    <row r="41" spans="2:23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6">
        <f>(U16*1000)/118244</f>
        <v>3.0276377659754408</v>
      </c>
      <c r="V41" s="96">
        <f>(V16*1000)/116112</f>
        <v>2.773184511506132</v>
      </c>
      <c r="W41" s="88">
        <f>(W16*1000)/114295</f>
        <v>2.7035303381600246</v>
      </c>
    </row>
    <row r="42" spans="2:23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6">
        <f>(U17*1000)/134198</f>
        <v>4.6200390467816215</v>
      </c>
      <c r="V42" s="96">
        <f>(V17*1000)/131817</f>
        <v>4.240727675489504</v>
      </c>
      <c r="W42" s="88">
        <f>(W17*1000)/126859</f>
        <v>4.106921858125951</v>
      </c>
    </row>
    <row r="43" spans="2:23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6">
        <f>(U18*1000)/138552</f>
        <v>6.07714071251227</v>
      </c>
      <c r="V43" s="96">
        <f>(V18*1000)/150456</f>
        <v>5.908704205880789</v>
      </c>
      <c r="W43" s="88">
        <f>(W18*1000)/149147</f>
        <v>6.329326101094893</v>
      </c>
    </row>
    <row r="44" spans="2:23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6">
        <f>(U19*1000)/106274</f>
        <v>9.014434386585618</v>
      </c>
      <c r="V44" s="96">
        <f>(V19*1000)/101814</f>
        <v>9.114660066395585</v>
      </c>
      <c r="W44" s="88">
        <f>(W19*1000)/108305</f>
        <v>9.233184063524307</v>
      </c>
    </row>
    <row r="45" spans="2:23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6">
        <f>(U20*1000)/102470</f>
        <v>13.701571191568265</v>
      </c>
      <c r="V45" s="96">
        <f>(V20*1000)/103490</f>
        <v>14.02067832640835</v>
      </c>
      <c r="W45" s="88">
        <f>(W20*1000)/102273</f>
        <v>13.747518895505168</v>
      </c>
    </row>
    <row r="46" spans="2:23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6">
        <f>(U21*1000)/99222</f>
        <v>23.31136239946786</v>
      </c>
      <c r="V46" s="96">
        <f>(V21*1000)/99997</f>
        <v>25.280758422752683</v>
      </c>
      <c r="W46" s="88">
        <f>(W21*1000)/100157</f>
        <v>24.072206635582138</v>
      </c>
    </row>
    <row r="47" spans="2:23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6">
        <f>(U22*1000)/79040</f>
        <v>44.395242914979754</v>
      </c>
      <c r="V47" s="96">
        <f>(V22*1000)/80762</f>
        <v>43.93155196750947</v>
      </c>
      <c r="W47" s="88">
        <f>(W22*1000)/82163</f>
        <v>44.582111169261104</v>
      </c>
    </row>
    <row r="48" spans="2:23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89">
        <f>(W23*1000)/84140</f>
        <v>115.36724506774424</v>
      </c>
    </row>
    <row r="49" spans="2:23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6">
        <f>(U24*1000)/47414</f>
        <v>79.09056396844814</v>
      </c>
      <c r="V49" s="96">
        <f>(V24*1000)/50651</f>
        <v>77.6687528380486</v>
      </c>
      <c r="W49" s="88">
        <f>(W24*1000)/53238</f>
        <v>80.86329313648146</v>
      </c>
    </row>
    <row r="50" spans="2:23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6">
        <f>(U25*1000)/20821</f>
        <v>140.38710916862783</v>
      </c>
      <c r="V50" s="96">
        <f>(V25*1000)/21808</f>
        <v>142.012105649303</v>
      </c>
      <c r="W50" s="88">
        <f>(W25*1000)/23000</f>
        <v>143.2608695652174</v>
      </c>
    </row>
    <row r="51" spans="2:23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6">
        <f>(U26*1000)/6050</f>
        <v>254.71074380165288</v>
      </c>
      <c r="V51" s="96">
        <f>(V26*1000)/6402</f>
        <v>255.07653858169323</v>
      </c>
      <c r="W51" s="88">
        <f>(W26*1000)/6847</f>
        <v>247.2615744121513</v>
      </c>
    </row>
    <row r="52" spans="2:23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8">
        <f>(U27*1000)/970</f>
        <v>380.41237113402065</v>
      </c>
      <c r="V52" s="98">
        <f>(V27*1000)/980</f>
        <v>485.7142857142857</v>
      </c>
      <c r="W52" s="90">
        <f>(W27*1000)/1055</f>
        <v>392.41706161137444</v>
      </c>
    </row>
    <row r="53" ht="21.75" customHeight="1">
      <c r="B53" s="1" t="s">
        <v>38</v>
      </c>
    </row>
    <row r="54" ht="21.7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2013-10-24T02:00:07Z</cp:lastPrinted>
  <dcterms:created xsi:type="dcterms:W3CDTF">1997-01-17T02:23:04Z</dcterms:created>
  <dcterms:modified xsi:type="dcterms:W3CDTF">2013-10-24T02:12:05Z</dcterms:modified>
  <cp:category/>
  <cp:version/>
  <cp:contentType/>
  <cp:contentStatus/>
</cp:coreProperties>
</file>